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Linear" sheetId="1" r:id="rId1"/>
    <sheet name="Linear+exponential" sheetId="2" r:id="rId2"/>
    <sheet name="Polynomial" sheetId="3" r:id="rId3"/>
    <sheet name="Multiple linear" sheetId="4" r:id="rId4"/>
  </sheets>
  <definedNames/>
  <calcPr fullCalcOnLoad="1"/>
</workbook>
</file>

<file path=xl/sharedStrings.xml><?xml version="1.0" encoding="utf-8"?>
<sst xmlns="http://schemas.openxmlformats.org/spreadsheetml/2006/main" count="253" uniqueCount="172">
  <si>
    <t>เปอร์เซ็นต์การยืดตัว (%)</t>
  </si>
  <si>
    <t>วิธีทำ</t>
  </si>
  <si>
    <t>S</t>
  </si>
  <si>
    <t>Mean</t>
  </si>
  <si>
    <t>Item</t>
  </si>
  <si>
    <t>Data Points</t>
  </si>
  <si>
    <t>จากข้อมูลดังกล่าว จงคำนวณค่าต่อไปนี้</t>
  </si>
  <si>
    <t>-</t>
  </si>
  <si>
    <t>จำนวนข้อมูลทั้งหมด  n =</t>
  </si>
  <si>
    <t>กำหนดให้  x = ตัวแปรต้น = อุณหภูมิ  และ  y = ตัวแปรตาม = เปอร์เซ็นต์การยืดตัว</t>
  </si>
  <si>
    <t>%</t>
  </si>
  <si>
    <t>เปรียบเทียบกับผลที่ได้จากการใช้โปรแกรม Spreadsheet</t>
  </si>
  <si>
    <t>เปอร์เซ็นต์ของการยืดตัวของวัสดุขึ้นอยู่กับอุณหภูมิของวัสดุ ผลของการทดลองของวัสดุชนิดหนึ่งเป็นดังนี้</t>
  </si>
  <si>
    <t>7) ประมาณค่าเปอร์เซ็นต์การยืดตัวที่อุณหภูมิ</t>
  </si>
  <si>
    <t>t (ปี)</t>
  </si>
  <si>
    <t>p (พันคน)</t>
  </si>
  <si>
    <t>ในอีก 5 ปีข้างหน้าเพื่อที่จะได้ประมาณความต้องการใช้ไฟฟ้าได้ถูกต้อง หากจำนวนประชากรเพิ่มขึ้นในลักษณะ Exponential</t>
  </si>
  <si>
    <t>จำนวนประชากร (p) ในจังหวัดหนึ่งเพิ่มขึ้นอย่างรวดเร็วในช่วง 20 ปีที่ผ่านมา</t>
  </si>
  <si>
    <t>ในฐานะที่ท่านเป็นวิศวกรที่ทำงานให้กับการไฟฟ้าหน่วยที่ส่งจ่ายไฟฟ้าให้กับจังหวัดนั้น ท่านจำเป็นต้องการทราบจำนวนประชากร</t>
  </si>
  <si>
    <t>เปลี่ยนให้อยู่ในรูปของความสัมพันธ์แบบเส้นตรง</t>
  </si>
  <si>
    <t xml:space="preserve">p = </t>
  </si>
  <si>
    <t xml:space="preserve">ln(p) = </t>
  </si>
  <si>
    <t>ln(a) + bt</t>
  </si>
  <si>
    <t>กำหนดความสัมพันธ์ของจำนวนประชากร p และระยะเวลา t เป็น</t>
  </si>
  <si>
    <t>หรือ</t>
  </si>
  <si>
    <t xml:space="preserve">ดังนั้น a = </t>
  </si>
  <si>
    <t>จะได้ความสัมพันธ์ของจำนวนประชากรและระยะเวลาเป็น</t>
  </si>
  <si>
    <t xml:space="preserve">p(5) = </t>
  </si>
  <si>
    <t>ใกล้เคียง</t>
  </si>
  <si>
    <t xml:space="preserve">p(20) = </t>
  </si>
  <si>
    <t>)</t>
  </si>
  <si>
    <t>จำนวนประชากรในปีที่ 25 ประมาณ</t>
  </si>
  <si>
    <t xml:space="preserve">Y = </t>
  </si>
  <si>
    <t>สมการ Polynomial กำลัง 2 ที่เป็นตัวแทนของข้อมูล</t>
  </si>
  <si>
    <t>ระบบสมการเชิงเส้นของสัมประสิทธิ์</t>
  </si>
  <si>
    <t>=</t>
  </si>
  <si>
    <t>แก้ระบบสมการเชิงเส้นด้วยวิธี Gauss-Jordan</t>
  </si>
  <si>
    <t>… (1)</t>
  </si>
  <si>
    <t>… (2)</t>
  </si>
  <si>
    <t>… (3)</t>
  </si>
  <si>
    <t>ค่าความหนืดของน้ำที่อุณหภูมิ</t>
  </si>
  <si>
    <t>และจากตาราง จะได้</t>
  </si>
  <si>
    <t>ดังนั้น</t>
  </si>
  <si>
    <t>อุณหภูมิ</t>
  </si>
  <si>
    <t>0 mg/lit</t>
  </si>
  <si>
    <t>ความเข้มข้นอิ่มตัวของออกซิเจนที่ละลายในน้ำ (mg/lit)</t>
  </si>
  <si>
    <t>คลอไรด์</t>
  </si>
  <si>
    <t>10,000 mg/lit</t>
  </si>
  <si>
    <t>20,000 mg/lit</t>
  </si>
  <si>
    <t>ข้อมูลตรวจวัดที่มีอยู่เป็นดังนี้</t>
  </si>
  <si>
    <t>ความเข้มข้นอิ่มตัวของออกซิเจนที่ละลายในน้ำ (D) เป็นฟังก์ชั่นของอุณหภูมิ (T) และค่าความเข้มข้นของคลอไรด์ (C)</t>
  </si>
  <si>
    <t xml:space="preserve">จงใช้วิธี Multiple Linear Regression เพื่อหาสมการที่ใช้ในการหาค่า D ในรูปของ T และ C และใช้สมการดังกล่าวในการค่า D </t>
  </si>
  <si>
    <t>สมการที่เป็นตัวแทนของข้อมูล</t>
  </si>
  <si>
    <t xml:space="preserve">D = </t>
  </si>
  <si>
    <t>จัดตารางข้อมูลตรวจวัดใหม่</t>
  </si>
  <si>
    <t xml:space="preserve">i </t>
  </si>
  <si>
    <t>ค่าสัมประสิทธิ์</t>
  </si>
  <si>
    <t>mg/lit</t>
  </si>
  <si>
    <t>พันคน</t>
  </si>
  <si>
    <t>(หรือ</t>
  </si>
  <si>
    <t>คน)</t>
  </si>
  <si>
    <t xml:space="preserve">D(20,0) = </t>
  </si>
  <si>
    <t xml:space="preserve">D(15,20000) = </t>
  </si>
  <si>
    <t>มีค่าประมาณ</t>
  </si>
  <si>
    <r>
      <t>อุณหภูมิ (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C)</t>
    </r>
  </si>
  <si>
    <r>
      <t>3) สมการของเส้นตรงที่เป็นตัวแทนของข้อมูลจากการทำ Linear Regression (y</t>
    </r>
    <r>
      <rPr>
        <vertAlign val="subscript"/>
        <sz val="14"/>
        <rFont val="Browallia New"/>
        <family val="2"/>
      </rPr>
      <t>rep</t>
    </r>
    <r>
      <rPr>
        <sz val="14"/>
        <rFont val="Browallia New"/>
        <family val="2"/>
      </rPr>
      <t>)</t>
    </r>
  </si>
  <si>
    <r>
      <t>7) ประมาณค่าเปอร์เซ็นต์การยืดตัวของวัสดุที่อุณหภูมิ 400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</t>
    </r>
  </si>
  <si>
    <r>
      <t>x</t>
    </r>
    <r>
      <rPr>
        <vertAlign val="subscript"/>
        <sz val="14"/>
        <rFont val="Browallia New"/>
        <family val="2"/>
      </rPr>
      <t>i</t>
    </r>
  </si>
  <si>
    <r>
      <t>y</t>
    </r>
    <r>
      <rPr>
        <vertAlign val="subscript"/>
        <sz val="14"/>
        <rFont val="Browallia New"/>
        <family val="2"/>
      </rPr>
      <t>i</t>
    </r>
  </si>
  <si>
    <r>
      <t>(y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- y</t>
    </r>
    <r>
      <rPr>
        <vertAlign val="subscript"/>
        <sz val="14"/>
        <rFont val="Browallia New"/>
        <family val="2"/>
      </rPr>
      <t>mean</t>
    </r>
    <r>
      <rPr>
        <sz val="14"/>
        <rFont val="Browallia New"/>
        <family val="2"/>
      </rPr>
      <t>)</t>
    </r>
    <r>
      <rPr>
        <vertAlign val="superscript"/>
        <sz val="14"/>
        <rFont val="Browallia New"/>
        <family val="2"/>
      </rPr>
      <t>2</t>
    </r>
  </si>
  <si>
    <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</si>
  <si>
    <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</si>
  <si>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2) s</t>
    </r>
    <r>
      <rPr>
        <vertAlign val="subscript"/>
        <sz val="14"/>
        <rFont val="Browallia New"/>
        <family val="2"/>
      </rPr>
      <t>y</t>
    </r>
    <r>
      <rPr>
        <sz val="14"/>
        <rFont val="Browallia New"/>
        <family val="2"/>
      </rPr>
      <t xml:space="preserve"> = sqrt[S</t>
    </r>
    <r>
      <rPr>
        <vertAlign val="subscript"/>
        <sz val="14"/>
        <rFont val="Browallia New"/>
        <family val="2"/>
      </rPr>
      <t>t</t>
    </r>
    <r>
      <rPr>
        <sz val="14"/>
        <rFont val="Browallia New"/>
        <family val="2"/>
      </rPr>
      <t xml:space="preserve"> / (n-1)] = </t>
    </r>
  </si>
  <si>
    <r>
      <t>3) y</t>
    </r>
    <r>
      <rPr>
        <vertAlign val="subscript"/>
        <sz val="14"/>
        <rFont val="Browallia New"/>
        <family val="2"/>
      </rPr>
      <t>rep</t>
    </r>
    <r>
      <rPr>
        <sz val="14"/>
        <rFont val="Browallia New"/>
        <family val="2"/>
      </rPr>
      <t xml:space="preserve"> = a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+ 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x</t>
    </r>
  </si>
  <si>
    <r>
      <t>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 = </t>
    </r>
  </si>
  <si>
    <r>
      <t>a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= </t>
    </r>
  </si>
  <si>
    <r>
      <t>y</t>
    </r>
    <r>
      <rPr>
        <vertAlign val="subscript"/>
        <sz val="14"/>
        <rFont val="Browallia New"/>
        <family val="2"/>
      </rPr>
      <t>mean</t>
    </r>
    <r>
      <rPr>
        <sz val="14"/>
        <rFont val="Browallia New"/>
        <family val="2"/>
      </rPr>
      <t xml:space="preserve"> - 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mean</t>
    </r>
    <r>
      <rPr>
        <sz val="14"/>
        <rFont val="Browallia New"/>
        <family val="2"/>
      </rPr>
      <t xml:space="preserve"> = </t>
    </r>
  </si>
  <si>
    <r>
      <t>y</t>
    </r>
    <r>
      <rPr>
        <b/>
        <vertAlign val="subscript"/>
        <sz val="14"/>
        <rFont val="Browallia New"/>
        <family val="2"/>
      </rPr>
      <t>rep</t>
    </r>
    <r>
      <rPr>
        <b/>
        <sz val="14"/>
        <rFont val="Browallia New"/>
        <family val="2"/>
      </rPr>
      <t xml:space="preserve"> = </t>
    </r>
  </si>
  <si>
    <r>
      <t>5) s</t>
    </r>
    <r>
      <rPr>
        <vertAlign val="subscript"/>
        <sz val="14"/>
        <rFont val="Browallia New"/>
        <family val="2"/>
      </rPr>
      <t>y/x</t>
    </r>
    <r>
      <rPr>
        <sz val="14"/>
        <rFont val="Browallia New"/>
        <family val="2"/>
      </rPr>
      <t xml:space="preserve"> = sqrt[S</t>
    </r>
    <r>
      <rPr>
        <vertAlign val="subscript"/>
        <sz val="14"/>
        <rFont val="Browallia New"/>
        <family val="2"/>
      </rPr>
      <t>r</t>
    </r>
    <r>
      <rPr>
        <sz val="14"/>
        <rFont val="Browallia New"/>
        <family val="2"/>
      </rPr>
      <t xml:space="preserve"> / (n-2)] = </t>
    </r>
  </si>
  <si>
    <r>
      <t>6) R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= (S</t>
    </r>
    <r>
      <rPr>
        <vertAlign val="subscript"/>
        <sz val="14"/>
        <rFont val="Browallia New"/>
        <family val="2"/>
      </rPr>
      <t>t</t>
    </r>
    <r>
      <rPr>
        <sz val="14"/>
        <rFont val="Browallia New"/>
        <family val="2"/>
      </rPr>
      <t xml:space="preserve"> - S</t>
    </r>
    <r>
      <rPr>
        <vertAlign val="subscript"/>
        <sz val="14"/>
        <rFont val="Browallia New"/>
        <family val="2"/>
      </rPr>
      <t>r</t>
    </r>
    <r>
      <rPr>
        <sz val="14"/>
        <rFont val="Browallia New"/>
        <family val="2"/>
      </rPr>
      <t>) / S</t>
    </r>
    <r>
      <rPr>
        <vertAlign val="subscript"/>
        <sz val="14"/>
        <rFont val="Browallia New"/>
        <family val="2"/>
      </rPr>
      <t>t</t>
    </r>
    <r>
      <rPr>
        <sz val="14"/>
        <rFont val="Browallia New"/>
        <family val="2"/>
      </rPr>
      <t xml:space="preserve"> = </t>
    </r>
  </si>
  <si>
    <r>
      <t>o</t>
    </r>
    <r>
      <rPr>
        <sz val="14"/>
        <rFont val="Browallia New"/>
        <family val="2"/>
      </rPr>
      <t>C</t>
    </r>
  </si>
  <si>
    <r>
      <t>y</t>
    </r>
    <r>
      <rPr>
        <vertAlign val="subscript"/>
        <sz val="14"/>
        <rFont val="Browallia New"/>
        <family val="2"/>
      </rPr>
      <t>rep</t>
    </r>
    <r>
      <rPr>
        <sz val="14"/>
        <rFont val="Browallia New"/>
        <family val="2"/>
      </rPr>
      <t xml:space="preserve">(400) = </t>
    </r>
  </si>
  <si>
    <r>
      <t>1) Sum of the Squares of the Residuals  เทียบกับค่าเฉลี่ยของข้อมูล (S</t>
    </r>
    <r>
      <rPr>
        <vertAlign val="subscript"/>
        <sz val="14"/>
        <rFont val="Browallia New"/>
        <family val="2"/>
      </rPr>
      <t>t</t>
    </r>
    <r>
      <rPr>
        <sz val="14"/>
        <rFont val="Browallia New"/>
        <family val="2"/>
      </rPr>
      <t>)</t>
    </r>
  </si>
  <si>
    <r>
      <t>2) Standard Deviation (s</t>
    </r>
    <r>
      <rPr>
        <vertAlign val="subscript"/>
        <sz val="14"/>
        <rFont val="Browallia New"/>
        <family val="2"/>
      </rPr>
      <t>y</t>
    </r>
    <r>
      <rPr>
        <sz val="14"/>
        <rFont val="Browallia New"/>
        <family val="2"/>
      </rPr>
      <t>)</t>
    </r>
  </si>
  <si>
    <r>
      <t>4) Sum of the Squares of the Residuals เทียบกับเส้นตัวแทน (S</t>
    </r>
    <r>
      <rPr>
        <vertAlign val="subscript"/>
        <sz val="14"/>
        <rFont val="Browallia New"/>
        <family val="2"/>
      </rPr>
      <t>r</t>
    </r>
    <r>
      <rPr>
        <sz val="14"/>
        <rFont val="Browallia New"/>
        <family val="2"/>
      </rPr>
      <t>)</t>
    </r>
  </si>
  <si>
    <r>
      <t>5) Standard Error of Estimate (s</t>
    </r>
    <r>
      <rPr>
        <vertAlign val="subscript"/>
        <sz val="14"/>
        <rFont val="Browallia New"/>
        <family val="2"/>
      </rPr>
      <t>y/x</t>
    </r>
    <r>
      <rPr>
        <sz val="14"/>
        <rFont val="Browallia New"/>
        <family val="2"/>
      </rPr>
      <t>)</t>
    </r>
  </si>
  <si>
    <r>
      <t>6) Coefficient of Determination (R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</t>
    </r>
  </si>
  <si>
    <r>
      <t>1) S</t>
    </r>
    <r>
      <rPr>
        <vertAlign val="subscript"/>
        <sz val="14"/>
        <rFont val="Browallia New"/>
        <family val="2"/>
      </rPr>
      <t>t</t>
    </r>
    <r>
      <rPr>
        <sz val="14"/>
        <rFont val="Browallia New"/>
        <family val="2"/>
      </rPr>
      <t xml:space="preserve"> = </t>
    </r>
    <r>
      <rPr>
        <sz val="14"/>
        <rFont val="Symbol"/>
        <family val="1"/>
      </rPr>
      <t>S</t>
    </r>
    <r>
      <rPr>
        <sz val="14"/>
        <rFont val="Browallia New"/>
        <family val="2"/>
      </rPr>
      <t>(y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- y</t>
    </r>
    <r>
      <rPr>
        <vertAlign val="subscript"/>
        <sz val="14"/>
        <rFont val="Browallia New"/>
        <family val="2"/>
      </rPr>
      <t>mean</t>
    </r>
    <r>
      <rPr>
        <sz val="14"/>
        <rFont val="Browallia New"/>
        <family val="2"/>
      </rPr>
      <t>)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= </t>
    </r>
  </si>
  <si>
    <r>
      <t>(n*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- 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*</t>
    </r>
    <r>
      <rPr>
        <sz val="14"/>
        <rFont val="Symbol"/>
        <family val="1"/>
      </rPr>
      <t>S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 / (n*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-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 =</t>
    </r>
  </si>
  <si>
    <r>
      <t>a*e</t>
    </r>
    <r>
      <rPr>
        <vertAlign val="superscript"/>
        <sz val="14"/>
        <rFont val="Browallia New"/>
        <family val="2"/>
      </rPr>
      <t>bt</t>
    </r>
  </si>
  <si>
    <r>
      <t>A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+ 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X</t>
    </r>
  </si>
  <si>
    <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= t</t>
    </r>
    <r>
      <rPr>
        <vertAlign val="subscript"/>
        <sz val="14"/>
        <rFont val="Browallia New"/>
        <family val="2"/>
      </rPr>
      <t>i</t>
    </r>
  </si>
  <si>
    <r>
      <t>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= ln(p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</si>
  <si>
    <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</si>
  <si>
    <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</si>
  <si>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 = </t>
    </r>
  </si>
  <si>
    <r>
      <t>A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= </t>
    </r>
  </si>
  <si>
    <r>
      <t>Y</t>
    </r>
    <r>
      <rPr>
        <vertAlign val="subscript"/>
        <sz val="14"/>
        <rFont val="Browallia New"/>
        <family val="2"/>
      </rPr>
      <t>mean</t>
    </r>
    <r>
      <rPr>
        <sz val="14"/>
        <rFont val="Browallia New"/>
        <family val="2"/>
      </rPr>
      <t xml:space="preserve"> - 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mean</t>
    </r>
    <r>
      <rPr>
        <sz val="14"/>
        <rFont val="Browallia New"/>
        <family val="2"/>
      </rPr>
      <t xml:space="preserve"> = </t>
    </r>
  </si>
  <si>
    <r>
      <t>100.04*e</t>
    </r>
    <r>
      <rPr>
        <vertAlign val="superscript"/>
        <sz val="14"/>
        <rFont val="Browallia New"/>
        <family val="2"/>
      </rPr>
      <t>(0.15t)</t>
    </r>
  </si>
  <si>
    <t>จงประมาณจำนวนประชากรของจังหวัดนี้ในอีก 5 ปีข้างหน้าด้วยวิธี Least-Squares Regression</t>
  </si>
  <si>
    <r>
      <t>(n*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- 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*</t>
    </r>
    <r>
      <rPr>
        <sz val="14"/>
        <rFont val="Symbol"/>
        <family val="1"/>
      </rPr>
      <t>S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 / (n*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-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 =</t>
    </r>
  </si>
  <si>
    <r>
      <t>e</t>
    </r>
    <r>
      <rPr>
        <vertAlign val="superscript"/>
        <sz val="14"/>
        <rFont val="Browallia New"/>
        <family val="2"/>
      </rPr>
      <t>A</t>
    </r>
    <r>
      <rPr>
        <vertAlign val="superscript"/>
        <sz val="12"/>
        <rFont val="Browallia New"/>
        <family val="2"/>
      </rPr>
      <t>0</t>
    </r>
    <r>
      <rPr>
        <sz val="14"/>
        <rFont val="Browallia New"/>
        <family val="2"/>
      </rPr>
      <t xml:space="preserve"> = </t>
    </r>
  </si>
  <si>
    <t xml:space="preserve">b = </t>
  </si>
  <si>
    <r>
      <t>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  =</t>
    </r>
  </si>
  <si>
    <t>(ตรวจสอบความถูกต้องของความสัมพันธ์ที่ได้</t>
  </si>
  <si>
    <r>
      <t>T (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C)</t>
    </r>
  </si>
  <si>
    <r>
      <t>และใช้สมการดังกล่าวในการหาค่าความหนืดของน้ำที่อุณหภูมิ 7.5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</t>
    </r>
  </si>
  <si>
    <r>
      <t>y</t>
    </r>
    <r>
      <rPr>
        <vertAlign val="subscript"/>
        <sz val="14"/>
        <rFont val="Browallia New"/>
        <family val="2"/>
      </rPr>
      <t>rep</t>
    </r>
    <r>
      <rPr>
        <sz val="14"/>
        <rFont val="Browallia New"/>
        <family val="2"/>
      </rPr>
      <t xml:space="preserve"> = </t>
    </r>
  </si>
  <si>
    <r>
      <t>a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+ 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x + a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x</t>
    </r>
    <r>
      <rPr>
        <vertAlign val="superscript"/>
        <sz val="14"/>
        <rFont val="Browallia New"/>
        <family val="2"/>
      </rPr>
      <t>2</t>
    </r>
  </si>
  <si>
    <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= T</t>
    </r>
    <r>
      <rPr>
        <vertAlign val="subscript"/>
        <sz val="14"/>
        <rFont val="Browallia New"/>
        <family val="2"/>
      </rPr>
      <t>i</t>
    </r>
  </si>
  <si>
    <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3</t>
    </r>
  </si>
  <si>
    <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4</t>
    </r>
  </si>
  <si>
    <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</si>
  <si>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na</t>
    </r>
    <r>
      <rPr>
        <vertAlign val="subscript"/>
        <sz val="14"/>
        <rFont val="Browallia New"/>
        <family val="2"/>
      </rPr>
      <t>0</t>
    </r>
  </si>
  <si>
    <r>
      <t>a</t>
    </r>
    <r>
      <rPr>
        <vertAlign val="subscript"/>
        <sz val="14"/>
        <rFont val="Browallia New"/>
        <family val="2"/>
      </rPr>
      <t>0</t>
    </r>
  </si>
  <si>
    <r>
      <t>a</t>
    </r>
    <r>
      <rPr>
        <vertAlign val="subscript"/>
        <sz val="14"/>
        <rFont val="Browallia New"/>
        <family val="2"/>
      </rPr>
      <t>1</t>
    </r>
  </si>
  <si>
    <r>
      <t>a</t>
    </r>
    <r>
      <rPr>
        <vertAlign val="subscript"/>
        <sz val="14"/>
        <rFont val="Browallia New"/>
        <family val="2"/>
      </rPr>
      <t>2</t>
    </r>
  </si>
  <si>
    <r>
      <t xml:space="preserve">    - Normalize สมการ (1) และกำจัด a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ในสมการ (2) และ (3)</t>
    </r>
  </si>
  <si>
    <r>
      <t xml:space="preserve">    - Normalize สมการ (2)' และกำจัด 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 ในสมการ (1)' และ (3)'</t>
    </r>
  </si>
  <si>
    <r>
      <t xml:space="preserve">    - Normalize สมการ (3)'' และกำจัด a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ในสมการ (1)'' และ (2)''</t>
    </r>
  </si>
  <si>
    <r>
      <t>a</t>
    </r>
    <r>
      <rPr>
        <vertAlign val="subscript"/>
        <sz val="14"/>
        <rFont val="Browallia New"/>
        <family val="2"/>
      </rPr>
      <t xml:space="preserve">2 </t>
    </r>
    <r>
      <rPr>
        <sz val="14"/>
        <rFont val="Browallia New"/>
        <family val="2"/>
      </rPr>
      <t xml:space="preserve">= </t>
    </r>
  </si>
  <si>
    <r>
      <t>S</t>
    </r>
    <r>
      <rPr>
        <vertAlign val="subscript"/>
        <sz val="14"/>
        <rFont val="Browallia New"/>
        <family val="2"/>
      </rPr>
      <t>t</t>
    </r>
    <r>
      <rPr>
        <sz val="14"/>
        <rFont val="Browallia New"/>
        <family val="2"/>
      </rPr>
      <t xml:space="preserve"> = </t>
    </r>
  </si>
  <si>
    <r>
      <t>S</t>
    </r>
    <r>
      <rPr>
        <vertAlign val="subscript"/>
        <sz val="14"/>
        <rFont val="Browallia New"/>
        <family val="2"/>
      </rPr>
      <t>r</t>
    </r>
    <r>
      <rPr>
        <sz val="14"/>
        <rFont val="Browallia New"/>
        <family val="2"/>
      </rPr>
      <t xml:space="preserve"> = </t>
    </r>
  </si>
  <si>
    <r>
      <t>R</t>
    </r>
    <r>
      <rPr>
        <b/>
        <vertAlign val="superscript"/>
        <sz val="14"/>
        <rFont val="Browallia New"/>
        <family val="2"/>
      </rPr>
      <t>2</t>
    </r>
    <r>
      <rPr>
        <b/>
        <sz val="14"/>
        <rFont val="Browallia New"/>
        <family val="2"/>
      </rPr>
      <t xml:space="preserve"> = </t>
    </r>
  </si>
  <si>
    <r>
      <t>y</t>
    </r>
    <r>
      <rPr>
        <i/>
        <vertAlign val="subscript"/>
        <sz val="14"/>
        <rFont val="Browallia New"/>
        <family val="2"/>
      </rPr>
      <t>rep</t>
    </r>
    <r>
      <rPr>
        <i/>
        <sz val="14"/>
        <rFont val="Browallia New"/>
        <family val="2"/>
      </rPr>
      <t xml:space="preserve">(8) = </t>
    </r>
  </si>
  <si>
    <r>
      <t>y</t>
    </r>
    <r>
      <rPr>
        <i/>
        <vertAlign val="subscript"/>
        <sz val="14"/>
        <rFont val="Browallia New"/>
        <family val="2"/>
      </rPr>
      <t>rep</t>
    </r>
    <r>
      <rPr>
        <i/>
        <sz val="14"/>
        <rFont val="Browallia New"/>
        <family val="2"/>
      </rPr>
      <t xml:space="preserve">(20) = </t>
    </r>
  </si>
  <si>
    <r>
      <t xml:space="preserve">  10</t>
    </r>
    <r>
      <rPr>
        <b/>
        <vertAlign val="superscript"/>
        <sz val="14"/>
        <rFont val="Browallia New"/>
        <family val="2"/>
      </rPr>
      <t>-2</t>
    </r>
    <r>
      <rPr>
        <b/>
        <sz val="14"/>
        <rFont val="Browallia New"/>
        <family val="2"/>
      </rPr>
      <t xml:space="preserve"> cm</t>
    </r>
    <r>
      <rPr>
        <b/>
        <vertAlign val="superscript"/>
        <sz val="14"/>
        <rFont val="Browallia New"/>
        <family val="2"/>
      </rPr>
      <t>2</t>
    </r>
    <r>
      <rPr>
        <b/>
        <sz val="14"/>
        <rFont val="Browallia New"/>
        <family val="2"/>
      </rPr>
      <t>/s</t>
    </r>
  </si>
  <si>
    <r>
      <t>n</t>
    </r>
    <r>
      <rPr>
        <sz val="14"/>
        <rFont val="Browallia New"/>
        <family val="2"/>
      </rPr>
      <t xml:space="preserve"> (10</t>
    </r>
    <r>
      <rPr>
        <vertAlign val="superscript"/>
        <sz val="14"/>
        <rFont val="Browallia New"/>
        <family val="2"/>
      </rPr>
      <t>-2</t>
    </r>
    <r>
      <rPr>
        <sz val="14"/>
        <rFont val="Browallia New"/>
        <family val="2"/>
      </rPr>
      <t xml:space="preserve"> cm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/s)</t>
    </r>
  </si>
  <si>
    <r>
      <t>จงหาสมการ Polynomial กำลัง 2 ที่เป็นตัวแทนของข้อมูลพร้อมทั้งบอกค่า Coefficient of Determination (R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 ของสมการด้วย</t>
    </r>
  </si>
  <si>
    <r>
      <t>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= </t>
    </r>
    <r>
      <rPr>
        <sz val="10"/>
        <rFont val="Symbol"/>
        <family val="1"/>
      </rPr>
      <t>n</t>
    </r>
    <r>
      <rPr>
        <vertAlign val="subscript"/>
        <sz val="14"/>
        <rFont val="Browallia New"/>
        <family val="2"/>
      </rPr>
      <t>i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</si>
  <si>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1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</si>
  <si>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2</t>
    </r>
  </si>
  <si>
    <r>
      <t>S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</si>
  <si>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0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</si>
  <si>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1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</si>
  <si>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3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2</t>
    </r>
  </si>
  <si>
    <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</si>
  <si>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0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</si>
  <si>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3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1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</si>
  <si>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4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2</t>
    </r>
  </si>
  <si>
    <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</si>
  <si>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t>(ตรวจสอบความถูกต้องความสัมพันธ์ที่ได้</t>
  </si>
  <si>
    <r>
      <t>(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C)</t>
    </r>
  </si>
  <si>
    <r>
      <t>ที่ T = 12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 และ C = 15,000 mg/lit</t>
    </r>
  </si>
  <si>
    <r>
      <t>a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+ a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T + a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C</t>
    </r>
  </si>
  <si>
    <r>
      <t>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= D</t>
    </r>
  </si>
  <si>
    <r>
      <t>x</t>
    </r>
    <r>
      <rPr>
        <vertAlign val="subscript"/>
        <sz val="14"/>
        <rFont val="Browallia New"/>
        <family val="2"/>
      </rPr>
      <t>1i</t>
    </r>
    <r>
      <rPr>
        <sz val="14"/>
        <rFont val="Browallia New"/>
        <family val="2"/>
      </rPr>
      <t xml:space="preserve"> = T</t>
    </r>
  </si>
  <si>
    <r>
      <t>x</t>
    </r>
    <r>
      <rPr>
        <vertAlign val="subscript"/>
        <sz val="14"/>
        <rFont val="Browallia New"/>
        <family val="2"/>
      </rPr>
      <t>2i</t>
    </r>
    <r>
      <rPr>
        <sz val="14"/>
        <rFont val="Browallia New"/>
        <family val="2"/>
      </rPr>
      <t xml:space="preserve"> = C</t>
    </r>
  </si>
  <si>
    <r>
      <t>x</t>
    </r>
    <r>
      <rPr>
        <vertAlign val="subscript"/>
        <sz val="14"/>
        <rFont val="Browallia New"/>
        <family val="2"/>
      </rPr>
      <t>1i</t>
    </r>
    <r>
      <rPr>
        <vertAlign val="superscript"/>
        <sz val="14"/>
        <rFont val="Browallia New"/>
        <family val="2"/>
      </rPr>
      <t>2</t>
    </r>
  </si>
  <si>
    <r>
      <t>x</t>
    </r>
    <r>
      <rPr>
        <vertAlign val="subscript"/>
        <sz val="14"/>
        <rFont val="Browallia New"/>
        <family val="2"/>
      </rPr>
      <t>1i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2i</t>
    </r>
  </si>
  <si>
    <r>
      <t>x</t>
    </r>
    <r>
      <rPr>
        <vertAlign val="subscript"/>
        <sz val="14"/>
        <rFont val="Browallia New"/>
        <family val="2"/>
      </rPr>
      <t>2i</t>
    </r>
    <r>
      <rPr>
        <vertAlign val="superscript"/>
        <sz val="14"/>
        <rFont val="Browallia New"/>
        <family val="2"/>
      </rPr>
      <t>2</t>
    </r>
  </si>
  <si>
    <r>
      <t>x</t>
    </r>
    <r>
      <rPr>
        <vertAlign val="subscript"/>
        <sz val="14"/>
        <rFont val="Browallia New"/>
        <family val="2"/>
      </rPr>
      <t>1i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</si>
  <si>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x</t>
    </r>
    <r>
      <rPr>
        <vertAlign val="subscript"/>
        <sz val="14"/>
        <rFont val="Browallia New"/>
        <family val="2"/>
      </rPr>
      <t>2i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</si>
  <si>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ที่ T = 12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 และ C = 15,000 mg/lit จะมีค่า D ประมาณ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</si>
  <si>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1i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1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</si>
  <si>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2i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2</t>
    </r>
  </si>
  <si>
    <r>
      <t>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1i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0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</si>
  <si>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1i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1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</si>
  <si>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1i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2i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2</t>
    </r>
  </si>
  <si>
    <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1i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</si>
  <si>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2i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0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</si>
  <si>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2i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1i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1</t>
    </r>
  </si>
  <si>
    <r>
      <t>+ (</t>
    </r>
    <r>
      <rPr>
        <sz val="14"/>
        <rFont val="Symbol"/>
        <family val="1"/>
      </rP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2i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)a</t>
    </r>
    <r>
      <rPr>
        <vertAlign val="subscript"/>
        <sz val="14"/>
        <rFont val="Browallia New"/>
        <family val="2"/>
      </rPr>
      <t>2</t>
    </r>
  </si>
  <si>
    <r>
      <t>S</t>
    </r>
    <r>
      <rPr>
        <sz val="14"/>
        <rFont val="Browallia New"/>
        <family val="2"/>
      </rPr>
      <t>x</t>
    </r>
    <r>
      <rPr>
        <vertAlign val="subscript"/>
        <sz val="14"/>
        <rFont val="Browallia New"/>
        <family val="2"/>
      </rPr>
      <t>2i</t>
    </r>
    <r>
      <rPr>
        <sz val="14"/>
        <rFont val="Browallia New"/>
        <family val="2"/>
      </rPr>
      <t>y</t>
    </r>
    <r>
      <rPr>
        <vertAlign val="subscript"/>
        <sz val="14"/>
        <rFont val="Browallia New"/>
        <family val="2"/>
      </rPr>
      <t>i</t>
    </r>
  </si>
  <si>
    <r>
      <t>(y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- y</t>
    </r>
    <r>
      <rPr>
        <vertAlign val="subscript"/>
        <sz val="14"/>
        <rFont val="Browallia New"/>
        <family val="2"/>
      </rPr>
      <t>rep,i</t>
    </r>
    <r>
      <rPr>
        <sz val="14"/>
        <rFont val="Browallia New"/>
        <family val="2"/>
      </rPr>
      <t>)</t>
    </r>
    <r>
      <rPr>
        <vertAlign val="superscript"/>
        <sz val="14"/>
        <rFont val="Browallia New"/>
        <family val="2"/>
      </rPr>
      <t>2</t>
    </r>
  </si>
  <si>
    <r>
      <t>4) S</t>
    </r>
    <r>
      <rPr>
        <vertAlign val="subscript"/>
        <sz val="14"/>
        <rFont val="Browallia New"/>
        <family val="2"/>
      </rPr>
      <t>r</t>
    </r>
    <r>
      <rPr>
        <sz val="14"/>
        <rFont val="Browallia New"/>
        <family val="2"/>
      </rPr>
      <t xml:space="preserve"> = </t>
    </r>
    <r>
      <rPr>
        <sz val="14"/>
        <rFont val="Symbol"/>
        <family val="1"/>
      </rPr>
      <t>S</t>
    </r>
    <r>
      <rPr>
        <sz val="14"/>
        <rFont val="Browallia New"/>
        <family val="2"/>
      </rPr>
      <t>(y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- y</t>
    </r>
    <r>
      <rPr>
        <vertAlign val="subscript"/>
        <sz val="14"/>
        <rFont val="Browallia New"/>
        <family val="2"/>
      </rPr>
      <t>rep,i</t>
    </r>
    <r>
      <rPr>
        <sz val="14"/>
        <rFont val="Browallia New"/>
        <family val="2"/>
      </rPr>
      <t>)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= </t>
    </r>
  </si>
  <si>
    <r>
      <t>ค่าความหนืดของน้ำ (</t>
    </r>
    <r>
      <rPr>
        <sz val="10"/>
        <rFont val="Symbol"/>
        <family val="1"/>
      </rPr>
      <t>n</t>
    </r>
    <r>
      <rPr>
        <sz val="14"/>
        <rFont val="Browallia New"/>
        <family val="2"/>
      </rPr>
      <t xml:space="preserve"> - Kinemetic Viscosity) สัมพันธ์กับอุณหภูมิตามข้อมูลด้านล่างนี้</t>
    </r>
  </si>
  <si>
    <r>
      <t>y</t>
    </r>
    <r>
      <rPr>
        <vertAlign val="subscript"/>
        <sz val="14"/>
        <rFont val="Browallia New"/>
        <family val="2"/>
      </rPr>
      <t>rep,i</t>
    </r>
  </si>
  <si>
    <r>
      <t>ตัวอย่างที่ 4-1</t>
    </r>
    <r>
      <rPr>
        <sz val="14"/>
        <rFont val="Browallia New"/>
        <family val="2"/>
      </rPr>
      <t xml:space="preserve">  Linear Regression</t>
    </r>
  </si>
  <si>
    <r>
      <t xml:space="preserve">ตัวอย่างที่ 4-2  </t>
    </r>
    <r>
      <rPr>
        <sz val="14"/>
        <rFont val="Browallia New"/>
        <family val="2"/>
      </rPr>
      <t>Linear Regression สำหรับความสัมพันธ์แบบ Exponential</t>
    </r>
  </si>
  <si>
    <r>
      <t xml:space="preserve">ตัวอย่างที่ 4-3  </t>
    </r>
    <r>
      <rPr>
        <sz val="14"/>
        <rFont val="Browallia New"/>
        <family val="2"/>
      </rPr>
      <t>Polynomial Regression</t>
    </r>
  </si>
  <si>
    <r>
      <t xml:space="preserve">ตัวอย่างที่ 4-4  </t>
    </r>
    <r>
      <rPr>
        <sz val="14"/>
        <rFont val="Browallia New"/>
        <family val="2"/>
      </rPr>
      <t>Multiple Linear Regression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</si>
</sst>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0.0"/>
    <numFmt numFmtId="188" formatCode="0.0000"/>
    <numFmt numFmtId="189" formatCode="0.0000000"/>
    <numFmt numFmtId="190" formatCode="0.000000"/>
    <numFmt numFmtId="191" formatCode="0.00000"/>
    <numFmt numFmtId="192" formatCode="0.000"/>
    <numFmt numFmtId="193" formatCode="#,##0.0"/>
    <numFmt numFmtId="194" formatCode="#,##0.0000"/>
  </numFmts>
  <fonts count="29">
    <font>
      <sz val="14"/>
      <name val="Cordia New"/>
      <family val="0"/>
    </font>
    <font>
      <sz val="14"/>
      <name val="Symbol"/>
      <family val="1"/>
    </font>
    <font>
      <sz val="21"/>
      <name val="Cordia New"/>
      <family val="0"/>
    </font>
    <font>
      <sz val="12"/>
      <name val="Cordia New"/>
      <family val="0"/>
    </font>
    <font>
      <sz val="11.5"/>
      <name val="Cordia New"/>
      <family val="0"/>
    </font>
    <font>
      <sz val="12.5"/>
      <name val="Cordia New"/>
      <family val="0"/>
    </font>
    <font>
      <b/>
      <sz val="14"/>
      <name val="Browallia New"/>
      <family val="2"/>
    </font>
    <font>
      <sz val="14"/>
      <name val="Browallia New"/>
      <family val="2"/>
    </font>
    <font>
      <vertAlign val="superscript"/>
      <sz val="14"/>
      <name val="Browallia New"/>
      <family val="2"/>
    </font>
    <font>
      <vertAlign val="subscript"/>
      <sz val="14"/>
      <name val="Browallia New"/>
      <family val="2"/>
    </font>
    <font>
      <b/>
      <vertAlign val="subscript"/>
      <sz val="14"/>
      <name val="Browallia New"/>
      <family val="2"/>
    </font>
    <font>
      <b/>
      <sz val="11.25"/>
      <name val="Browallia New"/>
      <family val="2"/>
    </font>
    <font>
      <b/>
      <vertAlign val="superscript"/>
      <sz val="11.25"/>
      <name val="Browallia New"/>
      <family val="2"/>
    </font>
    <font>
      <sz val="11"/>
      <name val="Browallia New"/>
      <family val="2"/>
    </font>
    <font>
      <vertAlign val="superscript"/>
      <sz val="11"/>
      <name val="Browallia New"/>
      <family val="2"/>
    </font>
    <font>
      <sz val="11.25"/>
      <name val="Browallia New"/>
      <family val="2"/>
    </font>
    <font>
      <i/>
      <sz val="14"/>
      <name val="Browallia New"/>
      <family val="2"/>
    </font>
    <font>
      <vertAlign val="superscript"/>
      <sz val="12"/>
      <name val="Browallia New"/>
      <family val="2"/>
    </font>
    <font>
      <sz val="9"/>
      <name val="Browallia New"/>
      <family val="2"/>
    </font>
    <font>
      <vertAlign val="superscript"/>
      <sz val="9"/>
      <name val="Browallia New"/>
      <family val="2"/>
    </font>
    <font>
      <b/>
      <sz val="8"/>
      <name val="Browallia New"/>
      <family val="2"/>
    </font>
    <font>
      <sz val="8"/>
      <name val="Browallia New"/>
      <family val="2"/>
    </font>
    <font>
      <sz val="14"/>
      <color indexed="12"/>
      <name val="Browallia New"/>
      <family val="2"/>
    </font>
    <font>
      <b/>
      <vertAlign val="superscript"/>
      <sz val="14"/>
      <name val="Browallia New"/>
      <family val="2"/>
    </font>
    <font>
      <i/>
      <vertAlign val="subscript"/>
      <sz val="14"/>
      <name val="Browallia New"/>
      <family val="2"/>
    </font>
    <font>
      <sz val="10"/>
      <name val="Symbol"/>
      <family val="1"/>
    </font>
    <font>
      <b/>
      <vertAlign val="superscript"/>
      <sz val="8"/>
      <name val="Browallia New"/>
      <family val="2"/>
    </font>
    <font>
      <sz val="8.25"/>
      <name val="Browallia New"/>
      <family val="2"/>
    </font>
    <font>
      <vertAlign val="superscript"/>
      <sz val="8.25"/>
      <name val="Browallia Ne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88" fontId="7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/>
    </xf>
    <xf numFmtId="188" fontId="7" fillId="0" borderId="8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188" fontId="7" fillId="0" borderId="2" xfId="0" applyNumberFormat="1" applyFont="1" applyBorder="1" applyAlignment="1">
      <alignment/>
    </xf>
    <xf numFmtId="188" fontId="7" fillId="0" borderId="9" xfId="0" applyNumberFormat="1" applyFont="1" applyBorder="1" applyAlignment="1">
      <alignment/>
    </xf>
    <xf numFmtId="0" fontId="7" fillId="0" borderId="5" xfId="0" applyFont="1" applyFill="1" applyBorder="1" applyAlignment="1">
      <alignment horizontal="center"/>
    </xf>
    <xf numFmtId="188" fontId="7" fillId="0" borderId="10" xfId="0" applyNumberFormat="1" applyFont="1" applyBorder="1" applyAlignment="1">
      <alignment/>
    </xf>
    <xf numFmtId="188" fontId="7" fillId="0" borderId="3" xfId="0" applyNumberFormat="1" applyFont="1" applyBorder="1" applyAlignment="1">
      <alignment/>
    </xf>
    <xf numFmtId="188" fontId="7" fillId="0" borderId="4" xfId="0" applyNumberFormat="1" applyFont="1" applyBorder="1" applyAlignment="1">
      <alignment/>
    </xf>
    <xf numFmtId="188" fontId="7" fillId="0" borderId="11" xfId="0" applyNumberFormat="1" applyFont="1" applyBorder="1" applyAlignment="1">
      <alignment/>
    </xf>
    <xf numFmtId="188" fontId="7" fillId="0" borderId="8" xfId="0" applyNumberFormat="1" applyFont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3" xfId="0" applyFont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88" fontId="7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88" fontId="6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0" fontId="25" fillId="0" borderId="12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194" fontId="7" fillId="0" borderId="2" xfId="0" applyNumberFormat="1" applyFont="1" applyBorder="1" applyAlignment="1">
      <alignment/>
    </xf>
    <xf numFmtId="194" fontId="7" fillId="0" borderId="7" xfId="0" applyNumberFormat="1" applyFont="1" applyBorder="1" applyAlignment="1">
      <alignment/>
    </xf>
    <xf numFmtId="194" fontId="7" fillId="0" borderId="5" xfId="0" applyNumberFormat="1" applyFont="1" applyBorder="1" applyAlignment="1">
      <alignment/>
    </xf>
    <xf numFmtId="194" fontId="7" fillId="0" borderId="9" xfId="0" applyNumberFormat="1" applyFont="1" applyBorder="1" applyAlignment="1">
      <alignment/>
    </xf>
    <xf numFmtId="194" fontId="7" fillId="0" borderId="1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194" fontId="7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87" fontId="7" fillId="0" borderId="0" xfId="0" applyNumberFormat="1" applyFont="1" applyAlignment="1">
      <alignment horizontal="center"/>
    </xf>
    <xf numFmtId="187" fontId="7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87" fontId="7" fillId="0" borderId="6" xfId="0" applyNumberFormat="1" applyFont="1" applyBorder="1" applyAlignment="1">
      <alignment/>
    </xf>
    <xf numFmtId="193" fontId="7" fillId="0" borderId="7" xfId="0" applyNumberFormat="1" applyFont="1" applyBorder="1" applyAlignment="1">
      <alignment/>
    </xf>
    <xf numFmtId="193" fontId="7" fillId="0" borderId="0" xfId="0" applyNumberFormat="1" applyFont="1" applyAlignment="1">
      <alignment horizontal="center"/>
    </xf>
    <xf numFmtId="193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4" xfId="0" applyNumberFormat="1" applyFont="1" applyBorder="1" applyAlignment="1">
      <alignment horizontal="center"/>
    </xf>
    <xf numFmtId="190" fontId="7" fillId="0" borderId="14" xfId="0" applyNumberFormat="1" applyFont="1" applyBorder="1" applyAlignment="1">
      <alignment horizontal="center"/>
    </xf>
    <xf numFmtId="190" fontId="7" fillId="0" borderId="0" xfId="0" applyNumberFormat="1" applyFont="1" applyAlignment="1">
      <alignment horizontal="left"/>
    </xf>
    <xf numFmtId="187" fontId="16" fillId="0" borderId="0" xfId="0" applyNumberFormat="1" applyFont="1" applyAlignment="1">
      <alignment/>
    </xf>
    <xf numFmtId="0" fontId="7" fillId="0" borderId="12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187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45"/>
          <c:h val="0.9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/>
            </c:trendlineLbl>
          </c:trendline>
          <c:xVal>
            <c:numRef>
              <c:f>Linear!$C$3:$J$3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Linear!$C$4:$J$4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4651792"/>
        <c:axId val="64757265"/>
      </c:scatterChart>
      <c:valAx>
        <c:axId val="1465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อุณหภูมิ (</a:t>
                </a:r>
                <a:r>
                  <a:rPr lang="en-US" cap="none" sz="1125" b="1" i="0" u="none" baseline="30000"/>
                  <a:t>o</a:t>
                </a:r>
                <a:r>
                  <a:rPr lang="en-US" cap="none" sz="1125" b="1" i="0" u="none" baseline="0"/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4757265"/>
        <c:crosses val="autoZero"/>
        <c:crossBetween val="midCat"/>
        <c:dispUnits/>
      </c:valAx>
      <c:valAx>
        <c:axId val="6475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เปอร์เซ็นต์การยืดตัว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4651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9365"/>
          <c:h val="0.9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/>
            </c:trendlineLbl>
          </c:trendline>
          <c:xVal>
            <c:numRef>
              <c:f>'Linear+exponential'!$C$3:$G$3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'Linear+exponential'!$C$4:$G$4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5944474"/>
        <c:axId val="10847083"/>
      </c:scatterChart>
      <c:valAx>
        <c:axId val="4594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ระยะเวลา (ปี)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47083"/>
        <c:crosses val="autoZero"/>
        <c:crossBetween val="midCat"/>
        <c:dispUnits/>
      </c:valAx>
      <c:valAx>
        <c:axId val="10847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จำนวนประชากร (พันคน)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444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23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/>
            </c:trendlineLbl>
          </c:trendline>
          <c:xVal>
            <c:numRef>
              <c:f>Polynomial!$C$3:$I$3</c:f>
              <c:numCache/>
            </c:numRef>
          </c:xVal>
          <c:yVal>
            <c:numRef>
              <c:f>Polynomial!$C$4:$I$4</c:f>
              <c:numCache/>
            </c:numRef>
          </c:yVal>
          <c:smooth val="0"/>
        </c:ser>
        <c:axId val="30514884"/>
        <c:axId val="6198501"/>
      </c:scatterChart>
      <c:val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อุณหภูมิ (</a:t>
                </a:r>
                <a:r>
                  <a:rPr lang="en-US" cap="none" sz="800" b="1" i="0" u="none" baseline="30000"/>
                  <a:t>o</a:t>
                </a:r>
                <a:r>
                  <a:rPr lang="en-US" cap="none" sz="800" b="1" i="0" u="none" baseline="0"/>
                  <a:t>C)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98501"/>
        <c:crosses val="autoZero"/>
        <c:crossBetween val="midCat"/>
        <c:dispUnits/>
      </c:valAx>
      <c:valAx>
        <c:axId val="61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ค่าความหนืด (10</a:t>
                </a:r>
                <a:r>
                  <a:rPr lang="en-US" cap="none" sz="800" b="1" i="0" u="none" baseline="30000"/>
                  <a:t>-2</a:t>
                </a:r>
                <a:r>
                  <a:rPr lang="en-US" cap="none" sz="800" b="1" i="0" u="none" baseline="0"/>
                  <a:t> cm</a:t>
                </a:r>
                <a:r>
                  <a:rPr lang="en-US" cap="none" sz="800" b="1" i="0" u="none" baseline="30000"/>
                  <a:t>2</a:t>
                </a:r>
                <a:r>
                  <a:rPr lang="en-US" cap="none" sz="800" b="1" i="0" u="none" baseline="0"/>
                  <a:t>/s)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148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10</xdr:col>
      <xdr:colOff>533400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11191875"/>
        <a:ext cx="6210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26</xdr:row>
      <xdr:rowOff>104775</xdr:rowOff>
    </xdr:from>
    <xdr:to>
      <xdr:col>9</xdr:col>
      <xdr:colOff>771525</xdr:colOff>
      <xdr:row>33</xdr:row>
      <xdr:rowOff>219075</xdr:rowOff>
    </xdr:to>
    <xdr:graphicFrame>
      <xdr:nvGraphicFramePr>
        <xdr:cNvPr id="1" name="Chart 1"/>
        <xdr:cNvGraphicFramePr/>
      </xdr:nvGraphicFramePr>
      <xdr:xfrm>
        <a:off x="3305175" y="7115175"/>
        <a:ext cx="30956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28575</xdr:rowOff>
    </xdr:from>
    <xdr:to>
      <xdr:col>4</xdr:col>
      <xdr:colOff>85725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04850" y="8267700"/>
          <a:ext cx="182880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152400</xdr:colOff>
      <xdr:row>29</xdr:row>
      <xdr:rowOff>38100</xdr:rowOff>
    </xdr:from>
    <xdr:to>
      <xdr:col>4</xdr:col>
      <xdr:colOff>495300</xdr:colOff>
      <xdr:row>32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600325" y="8277225"/>
          <a:ext cx="34290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29</xdr:row>
      <xdr:rowOff>38100</xdr:rowOff>
    </xdr:from>
    <xdr:to>
      <xdr:col>7</xdr:col>
      <xdr:colOff>19050</xdr:colOff>
      <xdr:row>32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714750" y="8277225"/>
          <a:ext cx="68580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0</xdr:rowOff>
    </xdr:from>
    <xdr:to>
      <xdr:col>5</xdr:col>
      <xdr:colOff>95250</xdr:colOff>
      <xdr:row>39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704850" y="10410825"/>
          <a:ext cx="2505075" cy="771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28575</xdr:rowOff>
    </xdr:from>
    <xdr:to>
      <xdr:col>5</xdr:col>
      <xdr:colOff>95250</xdr:colOff>
      <xdr:row>44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04850" y="11487150"/>
          <a:ext cx="25050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28575</xdr:rowOff>
    </xdr:from>
    <xdr:to>
      <xdr:col>5</xdr:col>
      <xdr:colOff>95250</xdr:colOff>
      <xdr:row>48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704850" y="12534900"/>
          <a:ext cx="25050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28575</xdr:rowOff>
    </xdr:from>
    <xdr:to>
      <xdr:col>5</xdr:col>
      <xdr:colOff>95250</xdr:colOff>
      <xdr:row>52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704850" y="13582650"/>
          <a:ext cx="25050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104775</xdr:colOff>
      <xdr:row>58</xdr:row>
      <xdr:rowOff>238125</xdr:rowOff>
    </xdr:from>
    <xdr:to>
      <xdr:col>9</xdr:col>
      <xdr:colOff>552450</xdr:colOff>
      <xdr:row>65</xdr:row>
      <xdr:rowOff>238125</xdr:rowOff>
    </xdr:to>
    <xdr:graphicFrame>
      <xdr:nvGraphicFramePr>
        <xdr:cNvPr id="8" name="Chart 8"/>
        <xdr:cNvGraphicFramePr/>
      </xdr:nvGraphicFramePr>
      <xdr:xfrm>
        <a:off x="3219450" y="16154400"/>
        <a:ext cx="29908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46</xdr:row>
      <xdr:rowOff>28575</xdr:rowOff>
    </xdr:from>
    <xdr:to>
      <xdr:col>4</xdr:col>
      <xdr:colOff>85725</xdr:colOff>
      <xdr:row>49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38175" y="12230100"/>
          <a:ext cx="2428875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152400</xdr:colOff>
      <xdr:row>46</xdr:row>
      <xdr:rowOff>38100</xdr:rowOff>
    </xdr:from>
    <xdr:to>
      <xdr:col>4</xdr:col>
      <xdr:colOff>581025</xdr:colOff>
      <xdr:row>49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133725" y="12239625"/>
          <a:ext cx="428625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38100</xdr:rowOff>
    </xdr:from>
    <xdr:to>
      <xdr:col>7</xdr:col>
      <xdr:colOff>19050</xdr:colOff>
      <xdr:row>49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476750" y="12239625"/>
          <a:ext cx="847725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0</xdr:rowOff>
    </xdr:from>
    <xdr:to>
      <xdr:col>5</xdr:col>
      <xdr:colOff>95250</xdr:colOff>
      <xdr:row>53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638175" y="13544550"/>
          <a:ext cx="3267075" cy="771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28575</xdr:rowOff>
    </xdr:from>
    <xdr:to>
      <xdr:col>5</xdr:col>
      <xdr:colOff>95250</xdr:colOff>
      <xdr:row>58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638175" y="14620875"/>
          <a:ext cx="32670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59</xdr:row>
      <xdr:rowOff>28575</xdr:rowOff>
    </xdr:from>
    <xdr:to>
      <xdr:col>5</xdr:col>
      <xdr:colOff>95250</xdr:colOff>
      <xdr:row>62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638175" y="15668625"/>
          <a:ext cx="32670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28575</xdr:rowOff>
    </xdr:from>
    <xdr:to>
      <xdr:col>5</xdr:col>
      <xdr:colOff>95250</xdr:colOff>
      <xdr:row>66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638175" y="16716375"/>
          <a:ext cx="32670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9.7109375" style="5" customWidth="1"/>
    <col min="2" max="2" width="10.7109375" style="5" customWidth="1"/>
    <col min="3" max="9" width="8.00390625" style="5" customWidth="1"/>
    <col min="10" max="11" width="8.7109375" style="5" customWidth="1"/>
    <col min="12" max="16384" width="9.140625" style="5" customWidth="1"/>
  </cols>
  <sheetData>
    <row r="1" ht="21">
      <c r="A1" s="4" t="s">
        <v>168</v>
      </c>
    </row>
    <row r="2" ht="20.25">
      <c r="A2" s="5" t="s">
        <v>12</v>
      </c>
    </row>
    <row r="3" spans="1:10" ht="23.25">
      <c r="A3" s="58" t="s">
        <v>64</v>
      </c>
      <c r="B3" s="58"/>
      <c r="C3" s="59">
        <v>200</v>
      </c>
      <c r="D3" s="59">
        <v>250</v>
      </c>
      <c r="E3" s="59">
        <v>300</v>
      </c>
      <c r="F3" s="59">
        <v>375</v>
      </c>
      <c r="G3" s="59">
        <v>425</v>
      </c>
      <c r="H3" s="59">
        <v>475</v>
      </c>
      <c r="I3" s="59">
        <v>525</v>
      </c>
      <c r="J3" s="59">
        <v>600</v>
      </c>
    </row>
    <row r="4" spans="1:10" ht="20.25">
      <c r="A4" s="58" t="s">
        <v>0</v>
      </c>
      <c r="B4" s="58"/>
      <c r="C4" s="59">
        <v>11</v>
      </c>
      <c r="D4" s="59">
        <v>13</v>
      </c>
      <c r="E4" s="59">
        <v>13</v>
      </c>
      <c r="F4" s="59">
        <v>15</v>
      </c>
      <c r="G4" s="59">
        <v>17</v>
      </c>
      <c r="H4" s="59">
        <v>19</v>
      </c>
      <c r="I4" s="59">
        <v>20</v>
      </c>
      <c r="J4" s="59">
        <v>23</v>
      </c>
    </row>
    <row r="5" ht="20.25">
      <c r="A5" s="8" t="s">
        <v>6</v>
      </c>
    </row>
    <row r="6" ht="21.75">
      <c r="A6" s="8" t="s">
        <v>82</v>
      </c>
    </row>
    <row r="7" ht="21.75">
      <c r="A7" s="8" t="s">
        <v>83</v>
      </c>
    </row>
    <row r="8" ht="21.75">
      <c r="A8" s="8" t="s">
        <v>65</v>
      </c>
    </row>
    <row r="9" ht="21.75">
      <c r="A9" s="8" t="s">
        <v>84</v>
      </c>
    </row>
    <row r="10" ht="21.75">
      <c r="A10" s="8" t="s">
        <v>85</v>
      </c>
    </row>
    <row r="11" ht="23.25">
      <c r="A11" s="8" t="s">
        <v>86</v>
      </c>
    </row>
    <row r="12" ht="23.25">
      <c r="A12" s="8" t="s">
        <v>66</v>
      </c>
    </row>
    <row r="14" ht="21">
      <c r="A14" s="4" t="s">
        <v>1</v>
      </c>
    </row>
    <row r="15" ht="20.25">
      <c r="A15" s="5" t="s">
        <v>9</v>
      </c>
    </row>
    <row r="16" spans="1:3" ht="20.25">
      <c r="A16" s="5" t="s">
        <v>8</v>
      </c>
      <c r="C16" s="9">
        <v>8</v>
      </c>
    </row>
    <row r="17" spans="1:11" ht="20.25">
      <c r="A17" s="10" t="s">
        <v>4</v>
      </c>
      <c r="B17" s="11" t="s">
        <v>5</v>
      </c>
      <c r="C17" s="12"/>
      <c r="D17" s="12"/>
      <c r="E17" s="12"/>
      <c r="F17" s="12"/>
      <c r="G17" s="12"/>
      <c r="H17" s="12"/>
      <c r="I17" s="13"/>
      <c r="J17" s="1" t="s">
        <v>2</v>
      </c>
      <c r="K17" s="14" t="s">
        <v>3</v>
      </c>
    </row>
    <row r="18" spans="1:11" ht="21.75">
      <c r="A18" s="15" t="s">
        <v>67</v>
      </c>
      <c r="B18" s="39">
        <f aca="true" t="shared" si="0" ref="B18:I19">C3</f>
        <v>200</v>
      </c>
      <c r="C18" s="40">
        <f t="shared" si="0"/>
        <v>250</v>
      </c>
      <c r="D18" s="40">
        <f t="shared" si="0"/>
        <v>300</v>
      </c>
      <c r="E18" s="40">
        <f t="shared" si="0"/>
        <v>375</v>
      </c>
      <c r="F18" s="40">
        <f t="shared" si="0"/>
        <v>425</v>
      </c>
      <c r="G18" s="40">
        <f t="shared" si="0"/>
        <v>475</v>
      </c>
      <c r="H18" s="40">
        <f t="shared" si="0"/>
        <v>525</v>
      </c>
      <c r="I18" s="41">
        <f t="shared" si="0"/>
        <v>600</v>
      </c>
      <c r="J18" s="42">
        <f aca="true" t="shared" si="1" ref="J18:J24">SUM(B18:I18)</f>
        <v>3150</v>
      </c>
      <c r="K18" s="19">
        <f>AVERAGE(B18:I18)</f>
        <v>393.75</v>
      </c>
    </row>
    <row r="19" spans="1:11" ht="21.75">
      <c r="A19" s="15" t="s">
        <v>68</v>
      </c>
      <c r="B19" s="39">
        <f t="shared" si="0"/>
        <v>11</v>
      </c>
      <c r="C19" s="40">
        <f t="shared" si="0"/>
        <v>13</v>
      </c>
      <c r="D19" s="40">
        <f t="shared" si="0"/>
        <v>13</v>
      </c>
      <c r="E19" s="40">
        <f t="shared" si="0"/>
        <v>15</v>
      </c>
      <c r="F19" s="40">
        <f t="shared" si="0"/>
        <v>17</v>
      </c>
      <c r="G19" s="40">
        <f t="shared" si="0"/>
        <v>19</v>
      </c>
      <c r="H19" s="40">
        <f t="shared" si="0"/>
        <v>20</v>
      </c>
      <c r="I19" s="41">
        <f t="shared" si="0"/>
        <v>23</v>
      </c>
      <c r="J19" s="42">
        <f t="shared" si="1"/>
        <v>131</v>
      </c>
      <c r="K19" s="19">
        <f>AVERAGE(B19:I19)</f>
        <v>16.375</v>
      </c>
    </row>
    <row r="20" spans="1:11" ht="24">
      <c r="A20" s="15" t="s">
        <v>69</v>
      </c>
      <c r="B20" s="118">
        <f>(B19-$K$19)^2</f>
        <v>28.890625</v>
      </c>
      <c r="C20" s="119">
        <f aca="true" t="shared" si="2" ref="C20:I20">(C19-$K$19)^2</f>
        <v>11.390625</v>
      </c>
      <c r="D20" s="119">
        <f t="shared" si="2"/>
        <v>11.390625</v>
      </c>
      <c r="E20" s="119">
        <f t="shared" si="2"/>
        <v>1.890625</v>
      </c>
      <c r="F20" s="119">
        <f t="shared" si="2"/>
        <v>0.390625</v>
      </c>
      <c r="G20" s="119">
        <f t="shared" si="2"/>
        <v>6.890625</v>
      </c>
      <c r="H20" s="119">
        <f t="shared" si="2"/>
        <v>13.140625</v>
      </c>
      <c r="I20" s="120">
        <f t="shared" si="2"/>
        <v>43.890625</v>
      </c>
      <c r="J20" s="121">
        <f t="shared" si="1"/>
        <v>117.875</v>
      </c>
      <c r="K20" s="22" t="s">
        <v>7</v>
      </c>
    </row>
    <row r="21" spans="1:11" ht="24">
      <c r="A21" s="15" t="s">
        <v>70</v>
      </c>
      <c r="B21" s="39">
        <f>B18^2</f>
        <v>40000</v>
      </c>
      <c r="C21" s="40">
        <f aca="true" t="shared" si="3" ref="C21:I21">C18^2</f>
        <v>62500</v>
      </c>
      <c r="D21" s="40">
        <f t="shared" si="3"/>
        <v>90000</v>
      </c>
      <c r="E21" s="40">
        <f t="shared" si="3"/>
        <v>140625</v>
      </c>
      <c r="F21" s="40">
        <f t="shared" si="3"/>
        <v>180625</v>
      </c>
      <c r="G21" s="40">
        <f t="shared" si="3"/>
        <v>225625</v>
      </c>
      <c r="H21" s="40">
        <f t="shared" si="3"/>
        <v>275625</v>
      </c>
      <c r="I21" s="41">
        <f t="shared" si="3"/>
        <v>360000</v>
      </c>
      <c r="J21" s="42">
        <f t="shared" si="1"/>
        <v>1375000</v>
      </c>
      <c r="K21" s="22" t="s">
        <v>7</v>
      </c>
    </row>
    <row r="22" spans="1:11" ht="21.75">
      <c r="A22" s="10" t="s">
        <v>71</v>
      </c>
      <c r="B22" s="43">
        <f>B18*B19</f>
        <v>2200</v>
      </c>
      <c r="C22" s="44">
        <f aca="true" t="shared" si="4" ref="C22:I22">C18*C19</f>
        <v>3250</v>
      </c>
      <c r="D22" s="44">
        <f t="shared" si="4"/>
        <v>3900</v>
      </c>
      <c r="E22" s="44">
        <f t="shared" si="4"/>
        <v>5625</v>
      </c>
      <c r="F22" s="44">
        <f t="shared" si="4"/>
        <v>7225</v>
      </c>
      <c r="G22" s="44">
        <f t="shared" si="4"/>
        <v>9025</v>
      </c>
      <c r="H22" s="44">
        <f t="shared" si="4"/>
        <v>10500</v>
      </c>
      <c r="I22" s="45">
        <f t="shared" si="4"/>
        <v>13800</v>
      </c>
      <c r="J22" s="46">
        <f t="shared" si="1"/>
        <v>55525</v>
      </c>
      <c r="K22" s="14" t="s">
        <v>7</v>
      </c>
    </row>
    <row r="23" spans="1:11" ht="21.75">
      <c r="A23" s="23" t="s">
        <v>167</v>
      </c>
      <c r="B23" s="24">
        <f>$E$30+$G$29*B18</f>
        <v>10.70185614849188</v>
      </c>
      <c r="C23" s="25">
        <f aca="true" t="shared" si="5" ref="C23:I23">$E$30+$G$29*C18</f>
        <v>12.165893271461716</v>
      </c>
      <c r="D23" s="25">
        <f t="shared" si="5"/>
        <v>13.629930394431554</v>
      </c>
      <c r="E23" s="25">
        <f t="shared" si="5"/>
        <v>15.825986078886311</v>
      </c>
      <c r="F23" s="25">
        <f t="shared" si="5"/>
        <v>17.290023201856147</v>
      </c>
      <c r="G23" s="25">
        <f t="shared" si="5"/>
        <v>18.754060324825986</v>
      </c>
      <c r="H23" s="25">
        <f t="shared" si="5"/>
        <v>20.218097447795824</v>
      </c>
      <c r="I23" s="26">
        <f t="shared" si="5"/>
        <v>22.41415313225058</v>
      </c>
      <c r="J23" s="27">
        <f t="shared" si="1"/>
        <v>131</v>
      </c>
      <c r="K23" s="28" t="s">
        <v>7</v>
      </c>
    </row>
    <row r="24" spans="1:11" ht="24">
      <c r="A24" s="15" t="s">
        <v>164</v>
      </c>
      <c r="B24" s="19">
        <f>(B19-B23)^2</f>
        <v>0.08888975619209621</v>
      </c>
      <c r="C24" s="29">
        <f aca="true" t="shared" si="6" ref="C24:I24">(C19-C23)^2</f>
        <v>0.6957340345928389</v>
      </c>
      <c r="D24" s="29">
        <f t="shared" si="6"/>
        <v>0.39681230182869315</v>
      </c>
      <c r="E24" s="29">
        <f t="shared" si="6"/>
        <v>0.6822530025139835</v>
      </c>
      <c r="F24" s="29">
        <f t="shared" si="6"/>
        <v>0.08411345761489168</v>
      </c>
      <c r="G24" s="29">
        <f t="shared" si="6"/>
        <v>0.060486323824699706</v>
      </c>
      <c r="H24" s="29">
        <f t="shared" si="6"/>
        <v>0.04756649673505206</v>
      </c>
      <c r="I24" s="20">
        <f t="shared" si="6"/>
        <v>0.34321655245180743</v>
      </c>
      <c r="J24" s="21">
        <f t="shared" si="1"/>
        <v>2.3990719257540625</v>
      </c>
      <c r="K24" s="22" t="s">
        <v>7</v>
      </c>
    </row>
    <row r="26" spans="1:3" ht="24">
      <c r="A26" s="30" t="s">
        <v>87</v>
      </c>
      <c r="C26" s="31">
        <f>J20</f>
        <v>117.875</v>
      </c>
    </row>
    <row r="27" spans="1:3" ht="21.75">
      <c r="A27" s="30" t="s">
        <v>72</v>
      </c>
      <c r="C27" s="32">
        <f>SQRT(C26/(C16-1))</f>
        <v>4.103569874424672</v>
      </c>
    </row>
    <row r="28" ht="21.75">
      <c r="A28" s="30" t="s">
        <v>73</v>
      </c>
    </row>
    <row r="29" spans="2:7" ht="24">
      <c r="B29" s="33" t="s">
        <v>74</v>
      </c>
      <c r="C29" s="5" t="s">
        <v>88</v>
      </c>
      <c r="G29" s="34">
        <f>(C16*J22-J18*J19)/(C16*J21-J18^2)</f>
        <v>0.029280742459396752</v>
      </c>
    </row>
    <row r="30" spans="2:5" ht="21.75">
      <c r="B30" s="33" t="s">
        <v>75</v>
      </c>
      <c r="C30" s="5" t="s">
        <v>76</v>
      </c>
      <c r="E30" s="34">
        <f>K19-G29*K18</f>
        <v>4.845707656612529</v>
      </c>
    </row>
    <row r="31" spans="2:3" ht="22.5">
      <c r="B31" s="35" t="s">
        <v>77</v>
      </c>
      <c r="C31" s="36" t="str">
        <f>CONCATENATE(TEXT(E30,"0.000#")&amp;" + "&amp;TEXT(G29,"0.000#")&amp;"x")</f>
        <v>4.8457 + 0.0293x</v>
      </c>
    </row>
    <row r="32" spans="1:3" ht="24">
      <c r="A32" s="5" t="s">
        <v>165</v>
      </c>
      <c r="C32" s="32">
        <f>J24</f>
        <v>2.3990719257540625</v>
      </c>
    </row>
    <row r="33" spans="1:3" ht="21.75">
      <c r="A33" s="5" t="s">
        <v>78</v>
      </c>
      <c r="C33" s="32">
        <f>SQRT(C32/(C16-2))</f>
        <v>0.6323332356906526</v>
      </c>
    </row>
    <row r="34" spans="1:3" ht="24">
      <c r="A34" s="5" t="s">
        <v>79</v>
      </c>
      <c r="C34" s="32">
        <f>(C26-C32)/C26</f>
        <v>0.9796473219448224</v>
      </c>
    </row>
    <row r="36" spans="1:6" ht="23.25">
      <c r="A36" s="5" t="s">
        <v>13</v>
      </c>
      <c r="E36" s="5">
        <v>400</v>
      </c>
      <c r="F36" s="37" t="s">
        <v>80</v>
      </c>
    </row>
    <row r="37" spans="2:7" ht="21.75">
      <c r="B37" s="38" t="s">
        <v>81</v>
      </c>
      <c r="C37" s="30" t="str">
        <f>CONCATENATE(TEXT(E30,"0.000#")&amp;" + "&amp;TEXT(G29,"0.000#")&amp;"("&amp;TEXT(E36,"0")&amp;") = ")</f>
        <v>4.8457 + 0.0293(400) = </v>
      </c>
      <c r="F37" s="32">
        <f>E30+G29*E36</f>
        <v>16.55800464037123</v>
      </c>
      <c r="G37" s="4" t="s">
        <v>10</v>
      </c>
    </row>
    <row r="40" ht="20.25">
      <c r="A40" s="5" t="s">
        <v>11</v>
      </c>
    </row>
  </sheetData>
  <printOptions/>
  <pageMargins left="1" right="0.5" top="1" bottom="0.5" header="0.5" footer="0.5"/>
  <pageSetup firstPageNumber="9" useFirstPageNumber="1" horizontalDpi="200" verticalDpi="200" orientation="portrait" paperSize="9" r:id="rId2"/>
  <headerFooter alignWithMargins="0">
    <oddHeader>&amp;L&amp;"Browallia New,Italic"&amp;12Lecture Notes - Numerical Methods for Engineers&amp;R&amp;"Browallia New,Italic"&amp;12Chapter 4 Curve Fitting</oddHeader>
    <oddFooter>&amp;C&amp;"Browallia New,Regular"&amp;12 4-&amp;P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9.140625" style="5" customWidth="1"/>
    <col min="2" max="2" width="11.00390625" style="5" customWidth="1"/>
    <col min="3" max="3" width="9.421875" style="5" bestFit="1" customWidth="1"/>
    <col min="4" max="9" width="9.140625" style="5" customWidth="1"/>
    <col min="10" max="10" width="12.7109375" style="5" customWidth="1"/>
    <col min="11" max="16384" width="9.140625" style="5" customWidth="1"/>
  </cols>
  <sheetData>
    <row r="1" ht="21">
      <c r="A1" s="4" t="s">
        <v>169</v>
      </c>
    </row>
    <row r="2" ht="20.25">
      <c r="A2" s="5" t="s">
        <v>17</v>
      </c>
    </row>
    <row r="3" spans="2:7" ht="20.25">
      <c r="B3" s="58" t="s">
        <v>14</v>
      </c>
      <c r="C3" s="58">
        <v>0</v>
      </c>
      <c r="D3" s="58">
        <v>5</v>
      </c>
      <c r="E3" s="58">
        <v>10</v>
      </c>
      <c r="F3" s="58">
        <v>15</v>
      </c>
      <c r="G3" s="58">
        <v>20</v>
      </c>
    </row>
    <row r="4" spans="2:7" ht="20.25">
      <c r="B4" s="58" t="s">
        <v>15</v>
      </c>
      <c r="C4" s="60">
        <v>100</v>
      </c>
      <c r="D4" s="60">
        <v>212</v>
      </c>
      <c r="E4" s="60">
        <v>448</v>
      </c>
      <c r="F4" s="60">
        <v>949</v>
      </c>
      <c r="G4" s="60">
        <v>2009</v>
      </c>
    </row>
    <row r="5" ht="20.25">
      <c r="A5" s="8" t="s">
        <v>18</v>
      </c>
    </row>
    <row r="6" ht="20.25">
      <c r="A6" s="8" t="s">
        <v>16</v>
      </c>
    </row>
    <row r="7" ht="20.25">
      <c r="A7" s="8" t="s">
        <v>99</v>
      </c>
    </row>
    <row r="9" ht="21">
      <c r="A9" s="4" t="s">
        <v>1</v>
      </c>
    </row>
    <row r="10" ht="20.25">
      <c r="A10" s="5" t="s">
        <v>23</v>
      </c>
    </row>
    <row r="11" spans="2:3" ht="23.25">
      <c r="B11" s="33" t="s">
        <v>20</v>
      </c>
      <c r="C11" s="5" t="s">
        <v>89</v>
      </c>
    </row>
    <row r="12" ht="20.25">
      <c r="A12" s="5" t="s">
        <v>19</v>
      </c>
    </row>
    <row r="13" spans="2:3" ht="20.25">
      <c r="B13" s="33" t="s">
        <v>21</v>
      </c>
      <c r="C13" s="5" t="s">
        <v>22</v>
      </c>
    </row>
    <row r="14" spans="1:3" ht="21.75">
      <c r="A14" s="5" t="s">
        <v>24</v>
      </c>
      <c r="B14" s="38" t="s">
        <v>32</v>
      </c>
      <c r="C14" s="30" t="s">
        <v>90</v>
      </c>
    </row>
    <row r="15" spans="2:3" ht="20.25">
      <c r="B15" s="38"/>
      <c r="C15" s="30"/>
    </row>
    <row r="16" spans="1:3" ht="20.25">
      <c r="A16" s="5" t="s">
        <v>8</v>
      </c>
      <c r="C16" s="9">
        <v>5</v>
      </c>
    </row>
    <row r="17" spans="2:9" ht="20.25">
      <c r="B17" s="10" t="s">
        <v>4</v>
      </c>
      <c r="C17" s="11" t="s">
        <v>5</v>
      </c>
      <c r="D17" s="12"/>
      <c r="E17" s="12"/>
      <c r="F17" s="12"/>
      <c r="G17" s="12"/>
      <c r="H17" s="1" t="s">
        <v>2</v>
      </c>
      <c r="I17" s="14" t="s">
        <v>3</v>
      </c>
    </row>
    <row r="18" spans="2:9" ht="21.75">
      <c r="B18" s="15" t="s">
        <v>91</v>
      </c>
      <c r="C18" s="16">
        <f>C3</f>
        <v>0</v>
      </c>
      <c r="D18" s="17">
        <f>D3</f>
        <v>5</v>
      </c>
      <c r="E18" s="17">
        <f>E3</f>
        <v>10</v>
      </c>
      <c r="F18" s="17">
        <f>F3</f>
        <v>15</v>
      </c>
      <c r="G18" s="17">
        <f>G3</f>
        <v>20</v>
      </c>
      <c r="H18" s="18">
        <f>SUM(C18:G18)</f>
        <v>50</v>
      </c>
      <c r="I18" s="19">
        <f>AVERAGE(C18:G18)</f>
        <v>10</v>
      </c>
    </row>
    <row r="19" spans="2:9" ht="21.75">
      <c r="B19" s="15" t="s">
        <v>92</v>
      </c>
      <c r="C19" s="49">
        <f>LN(C4)</f>
        <v>4.605170185988092</v>
      </c>
      <c r="D19" s="50">
        <f>LN(D4)</f>
        <v>5.356586274672012</v>
      </c>
      <c r="E19" s="50">
        <f>LN(E4)</f>
        <v>6.104793232414985</v>
      </c>
      <c r="F19" s="50">
        <f>LN(F4)</f>
        <v>6.855408798609928</v>
      </c>
      <c r="G19" s="50">
        <f>LN(G4)</f>
        <v>7.605392364814935</v>
      </c>
      <c r="H19" s="18">
        <f>SUM(C19:G19)</f>
        <v>30.527350856499954</v>
      </c>
      <c r="I19" s="19">
        <f>AVERAGE(C19:G19)</f>
        <v>6.105470171299991</v>
      </c>
    </row>
    <row r="20" spans="2:9" ht="24">
      <c r="B20" s="15" t="s">
        <v>93</v>
      </c>
      <c r="C20" s="16">
        <f>C18^2</f>
        <v>0</v>
      </c>
      <c r="D20" s="17">
        <f>D18^2</f>
        <v>25</v>
      </c>
      <c r="E20" s="17">
        <f>E18^2</f>
        <v>100</v>
      </c>
      <c r="F20" s="17">
        <f>F18^2</f>
        <v>225</v>
      </c>
      <c r="G20" s="17">
        <f>G18^2</f>
        <v>400</v>
      </c>
      <c r="H20" s="18">
        <f>SUM(C20:G20)</f>
        <v>750</v>
      </c>
      <c r="I20" s="22" t="s">
        <v>7</v>
      </c>
    </row>
    <row r="21" spans="2:9" ht="21.75">
      <c r="B21" s="15" t="s">
        <v>94</v>
      </c>
      <c r="C21" s="16">
        <f>C18*C19</f>
        <v>0</v>
      </c>
      <c r="D21" s="50">
        <f>D18*D19</f>
        <v>26.78293137336006</v>
      </c>
      <c r="E21" s="50">
        <f>E18*E19</f>
        <v>61.04793232414985</v>
      </c>
      <c r="F21" s="50">
        <f>F18*F19</f>
        <v>102.83113197914892</v>
      </c>
      <c r="G21" s="50">
        <f>G18*G19</f>
        <v>152.1078472962987</v>
      </c>
      <c r="H21" s="18">
        <f>SUM(C21:G21)</f>
        <v>342.7698429729575</v>
      </c>
      <c r="I21" s="22" t="s">
        <v>7</v>
      </c>
    </row>
    <row r="22" spans="2:7" ht="24">
      <c r="B22" s="33" t="s">
        <v>95</v>
      </c>
      <c r="C22" s="5" t="s">
        <v>100</v>
      </c>
      <c r="G22" s="34">
        <f>(C16*H21-H18*H19)/(C16*H20-H18^2)</f>
        <v>0.14998533763183206</v>
      </c>
    </row>
    <row r="23" spans="2:5" ht="21.75">
      <c r="B23" s="33" t="s">
        <v>96</v>
      </c>
      <c r="C23" s="5" t="s">
        <v>97</v>
      </c>
      <c r="E23" s="34">
        <f>I19-G22*I18</f>
        <v>4.60561679498167</v>
      </c>
    </row>
    <row r="24" spans="2:4" ht="23.25">
      <c r="B24" s="38" t="s">
        <v>25</v>
      </c>
      <c r="C24" s="30" t="s">
        <v>101</v>
      </c>
      <c r="D24" s="5">
        <f>EXP(E23)</f>
        <v>100.04467087382238</v>
      </c>
    </row>
    <row r="25" spans="2:4" ht="21.75">
      <c r="B25" s="38" t="s">
        <v>102</v>
      </c>
      <c r="C25" s="30" t="s">
        <v>103</v>
      </c>
      <c r="D25" s="34">
        <f>G22</f>
        <v>0.14998533763183206</v>
      </c>
    </row>
    <row r="26" spans="2:3" ht="20.25">
      <c r="B26" s="38"/>
      <c r="C26" s="30"/>
    </row>
    <row r="27" ht="20.25">
      <c r="A27" s="5" t="s">
        <v>26</v>
      </c>
    </row>
    <row r="28" spans="2:3" ht="23.25">
      <c r="B28" s="38" t="s">
        <v>20</v>
      </c>
      <c r="C28" s="30" t="s">
        <v>98</v>
      </c>
    </row>
    <row r="29" spans="1:6" ht="20.25">
      <c r="A29" s="51" t="s">
        <v>104</v>
      </c>
      <c r="B29" s="51"/>
      <c r="C29" s="51"/>
      <c r="D29" s="51"/>
      <c r="E29" s="51"/>
      <c r="F29" s="51"/>
    </row>
    <row r="30" spans="1:6" ht="20.25">
      <c r="A30" s="51"/>
      <c r="B30" s="52" t="s">
        <v>27</v>
      </c>
      <c r="C30" s="53">
        <f>D24*EXP(G22*5)</f>
        <v>211.7790434212366</v>
      </c>
      <c r="D30" s="54" t="s">
        <v>28</v>
      </c>
      <c r="E30" s="51">
        <f>D4</f>
        <v>212</v>
      </c>
      <c r="F30" s="51"/>
    </row>
    <row r="31" spans="1:6" ht="20.25">
      <c r="A31" s="51"/>
      <c r="B31" s="55" t="s">
        <v>29</v>
      </c>
      <c r="C31" s="61">
        <f>D24*EXP(G22*20)</f>
        <v>2008.861751008993</v>
      </c>
      <c r="D31" s="54" t="s">
        <v>28</v>
      </c>
      <c r="E31" s="62">
        <f>G4</f>
        <v>2009</v>
      </c>
      <c r="F31" s="51" t="s">
        <v>30</v>
      </c>
    </row>
    <row r="33" spans="1:5" ht="21">
      <c r="A33" s="5" t="s">
        <v>31</v>
      </c>
      <c r="D33" s="56">
        <f>ROUNDUP(D24*EXP(G22*25),0)</f>
        <v>4253</v>
      </c>
      <c r="E33" s="4" t="s">
        <v>58</v>
      </c>
    </row>
    <row r="34" spans="3:5" ht="20.25">
      <c r="C34" s="5" t="s">
        <v>59</v>
      </c>
      <c r="D34" s="57">
        <f>ROUNDUP(D33*1000,6)</f>
        <v>4253000</v>
      </c>
      <c r="E34" s="5" t="s">
        <v>60</v>
      </c>
    </row>
  </sheetData>
  <printOptions/>
  <pageMargins left="1" right="0" top="1" bottom="0.5" header="0.5" footer="0.5"/>
  <pageSetup firstPageNumber="11" useFirstPageNumber="1" horizontalDpi="200" verticalDpi="200" orientation="portrait" paperSize="9" r:id="rId2"/>
  <headerFooter alignWithMargins="0">
    <oddHeader>&amp;L&amp;"Browallia New,Italic"&amp;12Lecture Notes - Numerical Methods for Engineers&amp;R&amp;"Browallia New,Italic"&amp;12Chapter 4 Curve Fitting</oddHeader>
    <oddFooter>&amp;C&amp;"Browallia New,Regular"&amp;12 4-&amp;P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10.140625" style="5" customWidth="1"/>
    <col min="2" max="2" width="9.140625" style="5" customWidth="1"/>
    <col min="3" max="4" width="8.7109375" style="5" customWidth="1"/>
    <col min="5" max="5" width="10.00390625" style="5" customWidth="1"/>
    <col min="6" max="6" width="8.7109375" style="5" customWidth="1"/>
    <col min="7" max="7" width="10.28125" style="5" customWidth="1"/>
    <col min="8" max="8" width="8.7109375" style="5" customWidth="1"/>
    <col min="9" max="9" width="10.421875" style="5" customWidth="1"/>
    <col min="10" max="10" width="9.57421875" style="5" customWidth="1"/>
    <col min="11" max="11" width="8.7109375" style="5" customWidth="1"/>
    <col min="12" max="16384" width="9.140625" style="5" customWidth="1"/>
  </cols>
  <sheetData>
    <row r="1" ht="21">
      <c r="A1" s="4" t="s">
        <v>170</v>
      </c>
    </row>
    <row r="2" ht="20.25">
      <c r="A2" s="5" t="s">
        <v>166</v>
      </c>
    </row>
    <row r="3" spans="1:9" ht="23.25">
      <c r="A3" s="58" t="s">
        <v>105</v>
      </c>
      <c r="B3" s="58"/>
      <c r="C3" s="58">
        <v>0</v>
      </c>
      <c r="D3" s="58">
        <v>4</v>
      </c>
      <c r="E3" s="58">
        <v>8</v>
      </c>
      <c r="F3" s="58">
        <v>12</v>
      </c>
      <c r="G3" s="58">
        <v>16</v>
      </c>
      <c r="H3" s="58">
        <v>20</v>
      </c>
      <c r="I3" s="58">
        <v>24</v>
      </c>
    </row>
    <row r="4" spans="1:9" ht="23.25">
      <c r="A4" s="85" t="s">
        <v>127</v>
      </c>
      <c r="B4" s="58"/>
      <c r="C4" s="58">
        <v>1.7923</v>
      </c>
      <c r="D4" s="58">
        <v>1.5676</v>
      </c>
      <c r="E4" s="58">
        <v>1.3874</v>
      </c>
      <c r="F4" s="58">
        <v>1.2396</v>
      </c>
      <c r="G4" s="58">
        <v>1.1168</v>
      </c>
      <c r="H4" s="58">
        <v>1.0105</v>
      </c>
      <c r="I4" s="58">
        <v>0.9186</v>
      </c>
    </row>
    <row r="5" ht="23.25">
      <c r="A5" s="5" t="s">
        <v>128</v>
      </c>
    </row>
    <row r="6" ht="23.25">
      <c r="A6" s="5" t="s">
        <v>106</v>
      </c>
    </row>
    <row r="8" ht="21">
      <c r="A8" s="4" t="s">
        <v>1</v>
      </c>
    </row>
    <row r="9" ht="20.25">
      <c r="A9" s="5" t="s">
        <v>33</v>
      </c>
    </row>
    <row r="10" spans="2:3" ht="24">
      <c r="B10" s="33" t="s">
        <v>107</v>
      </c>
      <c r="C10" s="5" t="s">
        <v>108</v>
      </c>
    </row>
    <row r="12" spans="1:10" ht="20.25">
      <c r="A12" s="5" t="s">
        <v>8</v>
      </c>
      <c r="C12" s="9">
        <v>7</v>
      </c>
      <c r="I12" s="63"/>
      <c r="J12" s="63"/>
    </row>
    <row r="13" spans="1:10" ht="20.25">
      <c r="A13" s="10" t="s">
        <v>4</v>
      </c>
      <c r="B13" s="11" t="s">
        <v>5</v>
      </c>
      <c r="C13" s="12"/>
      <c r="D13" s="12"/>
      <c r="E13" s="12"/>
      <c r="F13" s="12"/>
      <c r="G13" s="12"/>
      <c r="H13" s="12"/>
      <c r="I13" s="1" t="s">
        <v>2</v>
      </c>
      <c r="J13" s="14" t="s">
        <v>3</v>
      </c>
    </row>
    <row r="14" spans="1:10" ht="21.75">
      <c r="A14" s="23" t="s">
        <v>109</v>
      </c>
      <c r="B14" s="48">
        <f aca="true" t="shared" si="0" ref="B14:H15">C3</f>
        <v>0</v>
      </c>
      <c r="C14" s="5">
        <f t="shared" si="0"/>
        <v>4</v>
      </c>
      <c r="D14" s="5">
        <f t="shared" si="0"/>
        <v>8</v>
      </c>
      <c r="E14" s="5">
        <f t="shared" si="0"/>
        <v>12</v>
      </c>
      <c r="F14" s="5">
        <f t="shared" si="0"/>
        <v>16</v>
      </c>
      <c r="G14" s="5">
        <f t="shared" si="0"/>
        <v>20</v>
      </c>
      <c r="H14" s="7">
        <f t="shared" si="0"/>
        <v>24</v>
      </c>
      <c r="I14" s="64">
        <f aca="true" t="shared" si="1" ref="I14:I23">SUM(B14:H14)</f>
        <v>84</v>
      </c>
      <c r="J14" s="48">
        <f>AVERAGE(B14:H14)</f>
        <v>12</v>
      </c>
    </row>
    <row r="15" spans="1:10" ht="21.75">
      <c r="A15" s="15" t="s">
        <v>129</v>
      </c>
      <c r="B15" s="65">
        <f t="shared" si="0"/>
        <v>1.7923</v>
      </c>
      <c r="C15" s="5">
        <f t="shared" si="0"/>
        <v>1.5676</v>
      </c>
      <c r="D15" s="5">
        <f t="shared" si="0"/>
        <v>1.3874</v>
      </c>
      <c r="E15" s="5">
        <f t="shared" si="0"/>
        <v>1.2396</v>
      </c>
      <c r="F15" s="5">
        <f t="shared" si="0"/>
        <v>1.1168</v>
      </c>
      <c r="G15" s="5">
        <f t="shared" si="0"/>
        <v>1.0105</v>
      </c>
      <c r="H15" s="66">
        <f t="shared" si="0"/>
        <v>0.9186</v>
      </c>
      <c r="I15" s="67">
        <f t="shared" si="1"/>
        <v>9.0328</v>
      </c>
      <c r="J15" s="65">
        <f>AVERAGE(B15:H15)</f>
        <v>1.2904</v>
      </c>
    </row>
    <row r="16" spans="1:10" ht="24">
      <c r="A16" s="68" t="s">
        <v>70</v>
      </c>
      <c r="B16" s="86">
        <f>B14^2</f>
        <v>0</v>
      </c>
      <c r="C16" s="57">
        <f aca="true" t="shared" si="2" ref="C16:H16">C14^2</f>
        <v>16</v>
      </c>
      <c r="D16" s="57">
        <f t="shared" si="2"/>
        <v>64</v>
      </c>
      <c r="E16" s="57">
        <f t="shared" si="2"/>
        <v>144</v>
      </c>
      <c r="F16" s="57">
        <f t="shared" si="2"/>
        <v>256</v>
      </c>
      <c r="G16" s="57">
        <f t="shared" si="2"/>
        <v>400</v>
      </c>
      <c r="H16" s="87">
        <f t="shared" si="2"/>
        <v>576</v>
      </c>
      <c r="I16" s="94">
        <f t="shared" si="1"/>
        <v>1456</v>
      </c>
      <c r="J16" s="22" t="s">
        <v>7</v>
      </c>
    </row>
    <row r="17" spans="1:10" ht="24">
      <c r="A17" s="68" t="s">
        <v>110</v>
      </c>
      <c r="B17" s="86">
        <f>B14^3</f>
        <v>0</v>
      </c>
      <c r="C17" s="57">
        <f aca="true" t="shared" si="3" ref="C17:H17">C14^3</f>
        <v>64</v>
      </c>
      <c r="D17" s="57">
        <f t="shared" si="3"/>
        <v>512</v>
      </c>
      <c r="E17" s="57">
        <f t="shared" si="3"/>
        <v>1728</v>
      </c>
      <c r="F17" s="57">
        <f t="shared" si="3"/>
        <v>4096</v>
      </c>
      <c r="G17" s="57">
        <f t="shared" si="3"/>
        <v>8000</v>
      </c>
      <c r="H17" s="87">
        <f t="shared" si="3"/>
        <v>13824</v>
      </c>
      <c r="I17" s="94">
        <f t="shared" si="1"/>
        <v>28224</v>
      </c>
      <c r="J17" s="22" t="s">
        <v>7</v>
      </c>
    </row>
    <row r="18" spans="1:10" ht="24">
      <c r="A18" s="68" t="s">
        <v>111</v>
      </c>
      <c r="B18" s="86">
        <f>B14^4</f>
        <v>0</v>
      </c>
      <c r="C18" s="57">
        <f aca="true" t="shared" si="4" ref="C18:H18">C14^4</f>
        <v>256</v>
      </c>
      <c r="D18" s="57">
        <f t="shared" si="4"/>
        <v>4096</v>
      </c>
      <c r="E18" s="57">
        <f t="shared" si="4"/>
        <v>20736</v>
      </c>
      <c r="F18" s="57">
        <f t="shared" si="4"/>
        <v>65536</v>
      </c>
      <c r="G18" s="57">
        <f t="shared" si="4"/>
        <v>160000</v>
      </c>
      <c r="H18" s="87">
        <f t="shared" si="4"/>
        <v>331776</v>
      </c>
      <c r="I18" s="94">
        <f t="shared" si="1"/>
        <v>582400</v>
      </c>
      <c r="J18" s="22" t="s">
        <v>7</v>
      </c>
    </row>
    <row r="19" spans="1:10" ht="21.75">
      <c r="A19" s="68" t="s">
        <v>71</v>
      </c>
      <c r="B19" s="65">
        <f>B14*B15</f>
        <v>0</v>
      </c>
      <c r="C19" s="88">
        <f aca="true" t="shared" si="5" ref="C19:H19">C14*C15</f>
        <v>6.2704</v>
      </c>
      <c r="D19" s="88">
        <f t="shared" si="5"/>
        <v>11.0992</v>
      </c>
      <c r="E19" s="88">
        <f t="shared" si="5"/>
        <v>14.8752</v>
      </c>
      <c r="F19" s="88">
        <f t="shared" si="5"/>
        <v>17.8688</v>
      </c>
      <c r="G19" s="88">
        <f t="shared" si="5"/>
        <v>20.21</v>
      </c>
      <c r="H19" s="89">
        <f t="shared" si="5"/>
        <v>22.0464</v>
      </c>
      <c r="I19" s="92">
        <f t="shared" si="1"/>
        <v>92.37</v>
      </c>
      <c r="J19" s="22" t="s">
        <v>7</v>
      </c>
    </row>
    <row r="20" spans="1:10" ht="24">
      <c r="A20" s="71" t="s">
        <v>112</v>
      </c>
      <c r="B20" s="47">
        <f>B14^2*B15</f>
        <v>0</v>
      </c>
      <c r="C20" s="90">
        <f aca="true" t="shared" si="6" ref="C20:H20">C14^2*C15</f>
        <v>25.0816</v>
      </c>
      <c r="D20" s="90">
        <f t="shared" si="6"/>
        <v>88.7936</v>
      </c>
      <c r="E20" s="90">
        <f t="shared" si="6"/>
        <v>178.5024</v>
      </c>
      <c r="F20" s="90">
        <f t="shared" si="6"/>
        <v>285.9008</v>
      </c>
      <c r="G20" s="90">
        <f t="shared" si="6"/>
        <v>404.2</v>
      </c>
      <c r="H20" s="91">
        <f t="shared" si="6"/>
        <v>529.1136</v>
      </c>
      <c r="I20" s="93">
        <f t="shared" si="1"/>
        <v>1511.592</v>
      </c>
      <c r="J20" s="14" t="s">
        <v>7</v>
      </c>
    </row>
    <row r="21" spans="1:10" ht="24">
      <c r="A21" s="23" t="s">
        <v>69</v>
      </c>
      <c r="B21" s="72">
        <f>(B15-$J$15)^2</f>
        <v>0.25190361</v>
      </c>
      <c r="C21" s="73">
        <f aca="true" t="shared" si="7" ref="C21:H21">(C15-$J$15)^2</f>
        <v>0.07683984000000006</v>
      </c>
      <c r="D21" s="73">
        <f t="shared" si="7"/>
        <v>0.009408999999999995</v>
      </c>
      <c r="E21" s="73">
        <f t="shared" si="7"/>
        <v>0.0025806399999999956</v>
      </c>
      <c r="F21" s="73">
        <f t="shared" si="7"/>
        <v>0.03013695999999999</v>
      </c>
      <c r="G21" s="73">
        <f t="shared" si="7"/>
        <v>0.07834401000000002</v>
      </c>
      <c r="H21" s="74">
        <f t="shared" si="7"/>
        <v>0.13823524</v>
      </c>
      <c r="I21" s="75">
        <f t="shared" si="1"/>
        <v>0.5874493000000001</v>
      </c>
      <c r="J21" s="28" t="s">
        <v>7</v>
      </c>
    </row>
    <row r="22" spans="1:10" ht="21.75">
      <c r="A22" s="15" t="s">
        <v>167</v>
      </c>
      <c r="B22" s="76">
        <f>$E$50+$E$51*B14+$E$52*B14^2</f>
        <v>1.7840976190476179</v>
      </c>
      <c r="C22" s="122">
        <f aca="true" t="shared" si="8" ref="C22:H22">$E$50+$E$51*C14+$E$52*C14^2</f>
        <v>1.5765357142857142</v>
      </c>
      <c r="D22" s="122">
        <f t="shared" si="8"/>
        <v>1.3947714285714288</v>
      </c>
      <c r="E22" s="122">
        <f t="shared" si="8"/>
        <v>1.2388047619047626</v>
      </c>
      <c r="F22" s="122">
        <f t="shared" si="8"/>
        <v>1.1086357142857148</v>
      </c>
      <c r="G22" s="122">
        <f t="shared" si="8"/>
        <v>1.004264285714286</v>
      </c>
      <c r="H22" s="69">
        <f t="shared" si="8"/>
        <v>0.9256904761904758</v>
      </c>
      <c r="I22" s="70">
        <f>SUM(B22:H22)</f>
        <v>9.032799999999998</v>
      </c>
      <c r="J22" s="22" t="s">
        <v>7</v>
      </c>
    </row>
    <row r="23" spans="1:10" ht="24">
      <c r="A23" s="15" t="s">
        <v>164</v>
      </c>
      <c r="B23" s="76">
        <f>(B15-B22)^2</f>
        <v>6.727905328800112E-05</v>
      </c>
      <c r="C23" s="34">
        <f aca="true" t="shared" si="9" ref="C23:H23">(C15-C22)^2</f>
        <v>7.98469897959141E-05</v>
      </c>
      <c r="D23" s="34">
        <f t="shared" si="9"/>
        <v>5.4337959183676935E-05</v>
      </c>
      <c r="E23" s="34">
        <f t="shared" si="9"/>
        <v>6.32403628116816E-07</v>
      </c>
      <c r="F23" s="34">
        <f t="shared" si="9"/>
        <v>6.665556122448106E-05</v>
      </c>
      <c r="G23" s="34">
        <f t="shared" si="9"/>
        <v>3.8884132653056416E-05</v>
      </c>
      <c r="H23" s="69">
        <f t="shared" si="9"/>
        <v>5.02748526077052E-05</v>
      </c>
      <c r="I23" s="70">
        <f t="shared" si="1"/>
        <v>0.00035791095238095163</v>
      </c>
      <c r="J23" s="22" t="s">
        <v>7</v>
      </c>
    </row>
    <row r="24" spans="1:2" ht="20.25">
      <c r="A24" s="63"/>
      <c r="B24" s="63"/>
    </row>
    <row r="25" spans="1:2" ht="20.25">
      <c r="A25" s="30" t="s">
        <v>34</v>
      </c>
      <c r="B25" s="63"/>
    </row>
    <row r="26" spans="3:7" ht="24">
      <c r="C26" s="33" t="s">
        <v>113</v>
      </c>
      <c r="D26" s="77" t="s">
        <v>130</v>
      </c>
      <c r="E26" s="77" t="s">
        <v>131</v>
      </c>
      <c r="F26" s="9" t="s">
        <v>35</v>
      </c>
      <c r="G26" s="2" t="s">
        <v>132</v>
      </c>
    </row>
    <row r="27" spans="3:7" ht="24">
      <c r="C27" s="33" t="s">
        <v>133</v>
      </c>
      <c r="D27" s="77" t="s">
        <v>134</v>
      </c>
      <c r="E27" s="77" t="s">
        <v>135</v>
      </c>
      <c r="F27" s="9" t="s">
        <v>35</v>
      </c>
      <c r="G27" s="2" t="s">
        <v>136</v>
      </c>
    </row>
    <row r="28" spans="3:7" ht="24">
      <c r="C28" s="33" t="s">
        <v>137</v>
      </c>
      <c r="D28" s="77" t="s">
        <v>138</v>
      </c>
      <c r="E28" s="77" t="s">
        <v>139</v>
      </c>
      <c r="F28" s="9" t="s">
        <v>35</v>
      </c>
      <c r="G28" s="2" t="s">
        <v>140</v>
      </c>
    </row>
    <row r="30" spans="2:7" ht="21.75">
      <c r="B30" s="95">
        <f>C12</f>
        <v>7</v>
      </c>
      <c r="C30" s="95">
        <f>I14</f>
        <v>84</v>
      </c>
      <c r="D30" s="95">
        <f>I16</f>
        <v>1456</v>
      </c>
      <c r="E30" s="9" t="s">
        <v>114</v>
      </c>
      <c r="F30" s="9" t="s">
        <v>35</v>
      </c>
      <c r="G30" s="96">
        <f>I15</f>
        <v>9.0328</v>
      </c>
    </row>
    <row r="31" spans="2:7" ht="21.75">
      <c r="B31" s="95">
        <f>I14</f>
        <v>84</v>
      </c>
      <c r="C31" s="95">
        <f>I16</f>
        <v>1456</v>
      </c>
      <c r="D31" s="95">
        <f>I17</f>
        <v>28224</v>
      </c>
      <c r="E31" s="9" t="s">
        <v>115</v>
      </c>
      <c r="F31" s="9" t="s">
        <v>35</v>
      </c>
      <c r="G31" s="96">
        <f>I19</f>
        <v>92.37</v>
      </c>
    </row>
    <row r="32" spans="2:7" ht="21.75">
      <c r="B32" s="95">
        <f>I16</f>
        <v>1456</v>
      </c>
      <c r="C32" s="95">
        <f>I17</f>
        <v>28224</v>
      </c>
      <c r="D32" s="95">
        <f>I18</f>
        <v>582400</v>
      </c>
      <c r="E32" s="9" t="s">
        <v>116</v>
      </c>
      <c r="F32" s="9" t="s">
        <v>35</v>
      </c>
      <c r="G32" s="96">
        <f>I20</f>
        <v>1511.592</v>
      </c>
    </row>
    <row r="37" ht="20.25">
      <c r="A37" s="5" t="s">
        <v>36</v>
      </c>
    </row>
    <row r="38" spans="2:7" ht="20.25">
      <c r="B38" s="9">
        <f aca="true" t="shared" si="10" ref="B38:D40">B30</f>
        <v>7</v>
      </c>
      <c r="C38" s="9">
        <f t="shared" si="10"/>
        <v>84</v>
      </c>
      <c r="D38" s="78">
        <f t="shared" si="10"/>
        <v>1456</v>
      </c>
      <c r="E38" s="79">
        <f>G30</f>
        <v>9.0328</v>
      </c>
      <c r="G38" s="80" t="s">
        <v>37</v>
      </c>
    </row>
    <row r="39" spans="2:7" ht="20.25">
      <c r="B39" s="9">
        <f t="shared" si="10"/>
        <v>84</v>
      </c>
      <c r="C39" s="9">
        <f t="shared" si="10"/>
        <v>1456</v>
      </c>
      <c r="D39" s="78">
        <f t="shared" si="10"/>
        <v>28224</v>
      </c>
      <c r="E39" s="79">
        <f>G31</f>
        <v>92.37</v>
      </c>
      <c r="G39" s="80" t="s">
        <v>38</v>
      </c>
    </row>
    <row r="40" spans="2:7" ht="20.25">
      <c r="B40" s="9">
        <f t="shared" si="10"/>
        <v>1456</v>
      </c>
      <c r="C40" s="9">
        <f t="shared" si="10"/>
        <v>28224</v>
      </c>
      <c r="D40" s="78">
        <f t="shared" si="10"/>
        <v>582400</v>
      </c>
      <c r="E40" s="79">
        <f>G32</f>
        <v>1511.592</v>
      </c>
      <c r="G40" s="80" t="s">
        <v>39</v>
      </c>
    </row>
    <row r="41" ht="21.75">
      <c r="A41" s="5" t="s">
        <v>117</v>
      </c>
    </row>
    <row r="42" spans="2:7" ht="20.25">
      <c r="B42" s="95">
        <f>B38/$B$38</f>
        <v>1</v>
      </c>
      <c r="C42" s="95">
        <f>C38/$B$38</f>
        <v>12</v>
      </c>
      <c r="D42" s="97">
        <f>D38/$B$38</f>
        <v>208</v>
      </c>
      <c r="E42" s="79">
        <f>E38/$B$38</f>
        <v>1.2904</v>
      </c>
      <c r="G42" s="80" t="str">
        <f>CONCATENATE("… (1)' = (1) / ",TEXT(B38,"0"))</f>
        <v>… (1)' = (1) / 7</v>
      </c>
    </row>
    <row r="43" spans="2:7" ht="20.25">
      <c r="B43" s="95">
        <f>B39-B42*$B$39</f>
        <v>0</v>
      </c>
      <c r="C43" s="95">
        <f>C39-C42*$B$39</f>
        <v>448</v>
      </c>
      <c r="D43" s="97">
        <f>D39-D42*$B$39</f>
        <v>10752</v>
      </c>
      <c r="E43" s="79">
        <f>E39-E42*$B$39</f>
        <v>-16.023599999999988</v>
      </c>
      <c r="G43" s="80" t="str">
        <f>CONCATENATE("… (2)' = (2) - (1)' * ",TEXT(B39,"0"))</f>
        <v>… (2)' = (2) - (1)' * 84</v>
      </c>
    </row>
    <row r="44" spans="2:7" ht="20.25">
      <c r="B44" s="95">
        <f>B40-B42*$B$40</f>
        <v>0</v>
      </c>
      <c r="C44" s="95">
        <f>C40-C42*$B$40</f>
        <v>10752</v>
      </c>
      <c r="D44" s="97">
        <f>D40-D42*$B$40</f>
        <v>279552</v>
      </c>
      <c r="E44" s="79">
        <f>E40-E42*$B$40</f>
        <v>-367.2303999999999</v>
      </c>
      <c r="G44" s="80" t="str">
        <f>CONCATENATE("… (3)' = (3) - (1)' * ",TEXT(B40,"#,##0"))</f>
        <v>… (3)' = (3) - (1)' * 1,456</v>
      </c>
    </row>
    <row r="45" ht="21.75">
      <c r="A45" s="5" t="s">
        <v>118</v>
      </c>
    </row>
    <row r="46" spans="2:7" ht="20.25">
      <c r="B46" s="95">
        <f>B42-B47*$C$42</f>
        <v>1</v>
      </c>
      <c r="C46" s="95">
        <f>C42-C47*$C$42</f>
        <v>0</v>
      </c>
      <c r="D46" s="97">
        <f>D42-D47*$C$42</f>
        <v>-80</v>
      </c>
      <c r="E46" s="79">
        <f>E42-E47*$C$42</f>
        <v>1.7196035714285711</v>
      </c>
      <c r="G46" s="80" t="str">
        <f>CONCATENATE("… (1)' = (1)' - (2)' * ",TEXT(C42,"0"))</f>
        <v>… (1)'' = (1)' - (2)'' * 12</v>
      </c>
    </row>
    <row r="47" spans="2:7" ht="20.25">
      <c r="B47" s="95">
        <f>B43/$C$43</f>
        <v>0</v>
      </c>
      <c r="C47" s="95">
        <f>C43/$C$43</f>
        <v>1</v>
      </c>
      <c r="D47" s="97">
        <f>D43/$C$43</f>
        <v>24</v>
      </c>
      <c r="E47" s="79">
        <f>E43/$C$43</f>
        <v>-0.035766964285714256</v>
      </c>
      <c r="G47" s="80" t="str">
        <f>CONCATENATE("… (2)'' = (2)' / ",TEXT(C43,"0"))</f>
        <v>… (2)'' = (2)' / 448</v>
      </c>
    </row>
    <row r="48" spans="2:7" ht="20.25">
      <c r="B48" s="95">
        <f>B44-B47*$C$44</f>
        <v>0</v>
      </c>
      <c r="C48" s="95">
        <f>C44-C47*$C$44</f>
        <v>0</v>
      </c>
      <c r="D48" s="97">
        <f>D44-D47*$C$44</f>
        <v>21504</v>
      </c>
      <c r="E48" s="79">
        <f>E44-E47*$C$44</f>
        <v>17.335999999999785</v>
      </c>
      <c r="G48" s="80" t="str">
        <f>CONCATENATE("… (3)' = (3)' - (2)' * ",TEXT(C44,"#,##0"))</f>
        <v>… (3)'' = (3)' - (2)'' * 10,752</v>
      </c>
    </row>
    <row r="49" ht="21.75">
      <c r="A49" s="5" t="s">
        <v>119</v>
      </c>
    </row>
    <row r="50" spans="2:7" ht="20.25">
      <c r="B50" s="9">
        <f>B46-B52*$D$46</f>
        <v>1</v>
      </c>
      <c r="C50" s="9">
        <f>C46-C52*$D$46</f>
        <v>0</v>
      </c>
      <c r="D50" s="78">
        <f>D46-D52*$D$46</f>
        <v>0</v>
      </c>
      <c r="E50" s="79">
        <f>E46-E52*$D$46</f>
        <v>1.7840976190476179</v>
      </c>
      <c r="G50" s="80" t="str">
        <f>CONCATENATE("… (1)''' = (1)'' - (3)''' * ",TEXT(D46,"0"))</f>
        <v>… (1)''' = (1)'' - (3)''' * -80</v>
      </c>
    </row>
    <row r="51" spans="2:7" ht="20.25">
      <c r="B51" s="9">
        <f>B47-B52*$D$47</f>
        <v>0</v>
      </c>
      <c r="C51" s="9">
        <f>C47-C52*$D$47</f>
        <v>1</v>
      </c>
      <c r="D51" s="78">
        <f>D47-D52*$D$47</f>
        <v>0</v>
      </c>
      <c r="E51" s="79">
        <f>E47-E52*$D$47</f>
        <v>-0.0551151785714283</v>
      </c>
      <c r="G51" s="80" t="str">
        <f>CONCATENATE("… (2)''' = (2)'' - (3)''' * ",TEXT(D47,"0"))</f>
        <v>… (2)''' = (2)'' - (3)''' * 24</v>
      </c>
    </row>
    <row r="52" spans="2:7" ht="20.25">
      <c r="B52" s="9">
        <f>B48/$D$48</f>
        <v>0</v>
      </c>
      <c r="C52" s="9">
        <f>C48/$D$48</f>
        <v>0</v>
      </c>
      <c r="D52" s="78">
        <f>D48/$D$48</f>
        <v>1</v>
      </c>
      <c r="E52" s="79">
        <f>E48/$D$48</f>
        <v>0.0008061755952380853</v>
      </c>
      <c r="G52" s="80" t="str">
        <f>CONCATENATE("… (3)'' = (3)' / ",TEXT(D48,"#,##0"))</f>
        <v>… (3)''' = (3)'' / 21,504</v>
      </c>
    </row>
    <row r="54" ht="20.25">
      <c r="A54" s="5" t="s">
        <v>56</v>
      </c>
    </row>
    <row r="55" spans="2:7" ht="21.75">
      <c r="B55" s="33" t="s">
        <v>75</v>
      </c>
      <c r="C55" s="81">
        <f>E50</f>
        <v>1.7840976190476179</v>
      </c>
      <c r="D55" s="33" t="s">
        <v>74</v>
      </c>
      <c r="E55" s="81">
        <f>E51</f>
        <v>-0.0551151785714283</v>
      </c>
      <c r="F55" s="33" t="s">
        <v>120</v>
      </c>
      <c r="G55" s="81">
        <f>E52</f>
        <v>0.0008061755952380853</v>
      </c>
    </row>
    <row r="56" ht="20.25">
      <c r="A56" s="5" t="s">
        <v>33</v>
      </c>
    </row>
    <row r="57" spans="2:3" ht="22.5">
      <c r="B57" s="82" t="s">
        <v>77</v>
      </c>
      <c r="C57" s="4" t="str">
        <f>CONCATENATE("("&amp;TEXT(E50,"0.0000")&amp;") + ("&amp;TEXT(E51,"0.0000")&amp;")x + ("&amp;TEXT(E52,"0.0000")&amp;")x^2")</f>
        <v>(1.7841) + (-0.0551)x + (0.0008)x^2</v>
      </c>
    </row>
    <row r="58" ht="20.25">
      <c r="A58" s="5" t="s">
        <v>41</v>
      </c>
    </row>
    <row r="59" spans="3:6" ht="21.75">
      <c r="C59" s="33" t="s">
        <v>121</v>
      </c>
      <c r="D59" s="34">
        <f>I21</f>
        <v>0.5874493000000001</v>
      </c>
      <c r="E59" s="33" t="s">
        <v>122</v>
      </c>
      <c r="F59" s="34">
        <f>I23</f>
        <v>0.00035791095238095163</v>
      </c>
    </row>
    <row r="60" spans="2:4" ht="23.25">
      <c r="B60" s="5" t="s">
        <v>42</v>
      </c>
      <c r="C60" s="82" t="s">
        <v>123</v>
      </c>
      <c r="D60" s="83">
        <f>(D59-F59)/D59</f>
        <v>0.9993907372902122</v>
      </c>
    </row>
    <row r="61" spans="1:6" ht="20.25">
      <c r="A61" s="51" t="s">
        <v>141</v>
      </c>
      <c r="B61" s="51"/>
      <c r="C61" s="51"/>
      <c r="D61" s="51"/>
      <c r="E61" s="51"/>
      <c r="F61" s="51"/>
    </row>
    <row r="62" spans="1:6" ht="21.75">
      <c r="A62" s="51"/>
      <c r="B62" s="55" t="s">
        <v>124</v>
      </c>
      <c r="C62" s="84">
        <f>$E$50+$E$51*E3+$E$52*E3^2</f>
        <v>1.3947714285714288</v>
      </c>
      <c r="D62" s="54" t="s">
        <v>28</v>
      </c>
      <c r="E62" s="51">
        <f>E4</f>
        <v>1.3874</v>
      </c>
      <c r="F62" s="51"/>
    </row>
    <row r="63" spans="1:6" ht="21.75">
      <c r="A63" s="51"/>
      <c r="B63" s="55" t="s">
        <v>125</v>
      </c>
      <c r="C63" s="84">
        <f>$E$50+$E$51*H3+$E$52*H3^2</f>
        <v>1.004264285714286</v>
      </c>
      <c r="D63" s="54" t="s">
        <v>28</v>
      </c>
      <c r="E63" s="51">
        <f>H4</f>
        <v>1.0105</v>
      </c>
      <c r="F63" s="51" t="s">
        <v>30</v>
      </c>
    </row>
    <row r="65" spans="1:5" ht="23.25">
      <c r="A65" s="5" t="s">
        <v>40</v>
      </c>
      <c r="D65" s="5">
        <v>7.5</v>
      </c>
      <c r="E65" s="37" t="s">
        <v>80</v>
      </c>
    </row>
    <row r="66" spans="1:5" ht="23.25">
      <c r="A66" s="5" t="s">
        <v>63</v>
      </c>
      <c r="D66" s="83">
        <f>$E$50+$E$51*D65+$E$52*D65^2</f>
        <v>1.416081156994048</v>
      </c>
      <c r="E66" s="4" t="s">
        <v>126</v>
      </c>
    </row>
  </sheetData>
  <printOptions/>
  <pageMargins left="1" right="0.5" top="1" bottom="0.5" header="0.5" footer="0.5"/>
  <pageSetup firstPageNumber="12" useFirstPageNumber="1" fitToHeight="0" fitToWidth="1" horizontalDpi="200" verticalDpi="200" orientation="portrait" paperSize="9" scale="99" r:id="rId2"/>
  <headerFooter alignWithMargins="0">
    <oddHeader>&amp;L&amp;"Browallia New,Italic"&amp;12Lecture Notes - Numerical Methods for Engineers&amp;R&amp;"Browallia New,Italic"&amp;12Chapter 4 Curve Fitting</oddHeader>
    <oddFooter>&amp;C&amp;"Browallia New,Regular"&amp;12 4-&amp;P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9.140625" style="5" customWidth="1"/>
    <col min="2" max="2" width="10.7109375" style="5" customWidth="1"/>
    <col min="3" max="5" width="12.421875" style="5" customWidth="1"/>
    <col min="6" max="6" width="9.7109375" style="5" customWidth="1"/>
    <col min="7" max="7" width="12.7109375" style="5" customWidth="1"/>
    <col min="8" max="8" width="12.28125" style="5" customWidth="1"/>
    <col min="9" max="9" width="9.28125" style="5" bestFit="1" customWidth="1"/>
    <col min="10" max="16384" width="9.140625" style="5" customWidth="1"/>
  </cols>
  <sheetData>
    <row r="1" ht="21">
      <c r="A1" s="4" t="s">
        <v>171</v>
      </c>
    </row>
    <row r="2" ht="20.25">
      <c r="A2" s="5" t="s">
        <v>50</v>
      </c>
    </row>
    <row r="3" ht="20.25">
      <c r="A3" s="5" t="s">
        <v>49</v>
      </c>
    </row>
    <row r="4" spans="2:9" ht="20.25">
      <c r="B4" s="6"/>
      <c r="C4" s="6"/>
      <c r="D4" s="114" t="s">
        <v>45</v>
      </c>
      <c r="E4" s="114"/>
      <c r="F4" s="114"/>
      <c r="G4" s="114"/>
      <c r="H4" s="114"/>
      <c r="I4" s="63"/>
    </row>
    <row r="5" spans="2:8" ht="20.25">
      <c r="B5" s="115" t="s">
        <v>43</v>
      </c>
      <c r="C5" s="115"/>
      <c r="D5" s="115" t="s">
        <v>46</v>
      </c>
      <c r="E5" s="115"/>
      <c r="F5" s="115" t="s">
        <v>46</v>
      </c>
      <c r="G5" s="115"/>
      <c r="H5" s="115" t="s">
        <v>46</v>
      </c>
    </row>
    <row r="6" spans="2:8" ht="23.25">
      <c r="B6" s="98" t="s">
        <v>142</v>
      </c>
      <c r="C6" s="98"/>
      <c r="D6" s="98" t="s">
        <v>44</v>
      </c>
      <c r="E6" s="98"/>
      <c r="F6" s="98" t="s">
        <v>47</v>
      </c>
      <c r="G6" s="98"/>
      <c r="H6" s="98" t="s">
        <v>48</v>
      </c>
    </row>
    <row r="7" spans="2:8" ht="20.25">
      <c r="B7" s="115">
        <v>5</v>
      </c>
      <c r="C7" s="115"/>
      <c r="D7" s="116">
        <v>12.8</v>
      </c>
      <c r="E7" s="116"/>
      <c r="F7" s="116">
        <v>11.6</v>
      </c>
      <c r="G7" s="116"/>
      <c r="H7" s="116">
        <v>10.5</v>
      </c>
    </row>
    <row r="8" spans="2:8" ht="20.25">
      <c r="B8" s="115">
        <v>10</v>
      </c>
      <c r="C8" s="115"/>
      <c r="D8" s="116">
        <v>11.3</v>
      </c>
      <c r="E8" s="116"/>
      <c r="F8" s="116">
        <v>10.3</v>
      </c>
      <c r="G8" s="116"/>
      <c r="H8" s="116">
        <v>9.2</v>
      </c>
    </row>
    <row r="9" spans="2:8" ht="20.25">
      <c r="B9" s="115">
        <v>15</v>
      </c>
      <c r="C9" s="115"/>
      <c r="D9" s="116">
        <v>10</v>
      </c>
      <c r="E9" s="116"/>
      <c r="F9" s="116">
        <v>9.1</v>
      </c>
      <c r="G9" s="116"/>
      <c r="H9" s="116">
        <v>8.2</v>
      </c>
    </row>
    <row r="10" spans="2:8" ht="20.25">
      <c r="B10" s="115">
        <v>20</v>
      </c>
      <c r="C10" s="115"/>
      <c r="D10" s="116">
        <v>9</v>
      </c>
      <c r="E10" s="116"/>
      <c r="F10" s="116">
        <v>8.2</v>
      </c>
      <c r="G10" s="116"/>
      <c r="H10" s="116">
        <v>7.4</v>
      </c>
    </row>
    <row r="11" spans="2:8" ht="20.25">
      <c r="B11" s="115">
        <v>25</v>
      </c>
      <c r="C11" s="115"/>
      <c r="D11" s="116">
        <v>8.2</v>
      </c>
      <c r="E11" s="116"/>
      <c r="F11" s="116">
        <v>7.4</v>
      </c>
      <c r="G11" s="116"/>
      <c r="H11" s="116">
        <v>6.7</v>
      </c>
    </row>
    <row r="12" spans="2:8" ht="20.25">
      <c r="B12" s="98">
        <v>30</v>
      </c>
      <c r="C12" s="98"/>
      <c r="D12" s="117">
        <v>7.4</v>
      </c>
      <c r="E12" s="117"/>
      <c r="F12" s="117">
        <v>6.8</v>
      </c>
      <c r="G12" s="117"/>
      <c r="H12" s="117">
        <v>6.1</v>
      </c>
    </row>
    <row r="13" ht="20.25">
      <c r="A13" s="5" t="s">
        <v>51</v>
      </c>
    </row>
    <row r="14" ht="23.25">
      <c r="A14" s="5" t="s">
        <v>143</v>
      </c>
    </row>
    <row r="16" ht="21">
      <c r="A16" s="4" t="s">
        <v>1</v>
      </c>
    </row>
    <row r="17" spans="1:5" ht="21.75">
      <c r="A17" s="5" t="s">
        <v>52</v>
      </c>
      <c r="D17" s="33" t="s">
        <v>53</v>
      </c>
      <c r="E17" s="5" t="s">
        <v>144</v>
      </c>
    </row>
    <row r="18" ht="20.25">
      <c r="A18" s="5" t="s">
        <v>54</v>
      </c>
    </row>
    <row r="19" spans="1:9" ht="24">
      <c r="A19" s="10" t="s">
        <v>55</v>
      </c>
      <c r="B19" s="14" t="s">
        <v>145</v>
      </c>
      <c r="C19" s="98" t="s">
        <v>146</v>
      </c>
      <c r="D19" s="10" t="s">
        <v>147</v>
      </c>
      <c r="E19" s="14" t="s">
        <v>148</v>
      </c>
      <c r="F19" s="98" t="s">
        <v>149</v>
      </c>
      <c r="G19" s="98" t="s">
        <v>150</v>
      </c>
      <c r="H19" s="98" t="s">
        <v>151</v>
      </c>
      <c r="I19" s="98" t="s">
        <v>152</v>
      </c>
    </row>
    <row r="20" spans="1:9" ht="20.25">
      <c r="A20" s="15">
        <v>1</v>
      </c>
      <c r="B20" s="100">
        <f aca="true" t="shared" si="0" ref="B20:B25">D7</f>
        <v>12.8</v>
      </c>
      <c r="C20" s="101">
        <f aca="true" t="shared" si="1" ref="C20:C25">B7</f>
        <v>5</v>
      </c>
      <c r="D20" s="41">
        <v>0</v>
      </c>
      <c r="E20" s="39">
        <f>C20^2</f>
        <v>25</v>
      </c>
      <c r="F20" s="101">
        <f>C20*D20</f>
        <v>0</v>
      </c>
      <c r="G20" s="101">
        <f>D20^2</f>
        <v>0</v>
      </c>
      <c r="H20" s="102">
        <f>C20*B20</f>
        <v>64</v>
      </c>
      <c r="I20" s="101">
        <f>D20*B20</f>
        <v>0</v>
      </c>
    </row>
    <row r="21" spans="1:9" ht="20.25">
      <c r="A21" s="15">
        <v>2</v>
      </c>
      <c r="B21" s="100">
        <f t="shared" si="0"/>
        <v>11.3</v>
      </c>
      <c r="C21" s="101">
        <f t="shared" si="1"/>
        <v>10</v>
      </c>
      <c r="D21" s="41">
        <v>0</v>
      </c>
      <c r="E21" s="39">
        <f aca="true" t="shared" si="2" ref="E21:E37">C21^2</f>
        <v>100</v>
      </c>
      <c r="F21" s="101">
        <f aca="true" t="shared" si="3" ref="F21:F37">C21*D21</f>
        <v>0</v>
      </c>
      <c r="G21" s="101">
        <f aca="true" t="shared" si="4" ref="G21:G37">D21^2</f>
        <v>0</v>
      </c>
      <c r="H21" s="102">
        <f aca="true" t="shared" si="5" ref="H21:H37">C21*B21</f>
        <v>113</v>
      </c>
      <c r="I21" s="101">
        <f aca="true" t="shared" si="6" ref="I21:I37">D21*B21</f>
        <v>0</v>
      </c>
    </row>
    <row r="22" spans="1:9" ht="20.25">
      <c r="A22" s="15">
        <v>3</v>
      </c>
      <c r="B22" s="100">
        <f t="shared" si="0"/>
        <v>10</v>
      </c>
      <c r="C22" s="101">
        <f t="shared" si="1"/>
        <v>15</v>
      </c>
      <c r="D22" s="41">
        <v>0</v>
      </c>
      <c r="E22" s="39">
        <f t="shared" si="2"/>
        <v>225</v>
      </c>
      <c r="F22" s="101">
        <f t="shared" si="3"/>
        <v>0</v>
      </c>
      <c r="G22" s="101">
        <f t="shared" si="4"/>
        <v>0</v>
      </c>
      <c r="H22" s="102">
        <f t="shared" si="5"/>
        <v>150</v>
      </c>
      <c r="I22" s="101">
        <f t="shared" si="6"/>
        <v>0</v>
      </c>
    </row>
    <row r="23" spans="1:9" ht="20.25">
      <c r="A23" s="15">
        <v>4</v>
      </c>
      <c r="B23" s="100">
        <f t="shared" si="0"/>
        <v>9</v>
      </c>
      <c r="C23" s="101">
        <f t="shared" si="1"/>
        <v>20</v>
      </c>
      <c r="D23" s="41">
        <v>0</v>
      </c>
      <c r="E23" s="39">
        <f t="shared" si="2"/>
        <v>400</v>
      </c>
      <c r="F23" s="101">
        <f t="shared" si="3"/>
        <v>0</v>
      </c>
      <c r="G23" s="101">
        <f t="shared" si="4"/>
        <v>0</v>
      </c>
      <c r="H23" s="102">
        <f t="shared" si="5"/>
        <v>180</v>
      </c>
      <c r="I23" s="101">
        <f t="shared" si="6"/>
        <v>0</v>
      </c>
    </row>
    <row r="24" spans="1:9" ht="20.25">
      <c r="A24" s="15">
        <v>5</v>
      </c>
      <c r="B24" s="100">
        <f t="shared" si="0"/>
        <v>8.2</v>
      </c>
      <c r="C24" s="101">
        <f t="shared" si="1"/>
        <v>25</v>
      </c>
      <c r="D24" s="41">
        <v>0</v>
      </c>
      <c r="E24" s="39">
        <f t="shared" si="2"/>
        <v>625</v>
      </c>
      <c r="F24" s="101">
        <f t="shared" si="3"/>
        <v>0</v>
      </c>
      <c r="G24" s="101">
        <f t="shared" si="4"/>
        <v>0</v>
      </c>
      <c r="H24" s="102">
        <f t="shared" si="5"/>
        <v>204.99999999999997</v>
      </c>
      <c r="I24" s="101">
        <f t="shared" si="6"/>
        <v>0</v>
      </c>
    </row>
    <row r="25" spans="1:9" ht="20.25">
      <c r="A25" s="15">
        <v>6</v>
      </c>
      <c r="B25" s="100">
        <f t="shared" si="0"/>
        <v>7.4</v>
      </c>
      <c r="C25" s="101">
        <f t="shared" si="1"/>
        <v>30</v>
      </c>
      <c r="D25" s="41">
        <v>0</v>
      </c>
      <c r="E25" s="39">
        <f t="shared" si="2"/>
        <v>900</v>
      </c>
      <c r="F25" s="101">
        <f t="shared" si="3"/>
        <v>0</v>
      </c>
      <c r="G25" s="101">
        <f t="shared" si="4"/>
        <v>0</v>
      </c>
      <c r="H25" s="102">
        <f t="shared" si="5"/>
        <v>222</v>
      </c>
      <c r="I25" s="101">
        <f t="shared" si="6"/>
        <v>0</v>
      </c>
    </row>
    <row r="26" spans="1:9" ht="20.25">
      <c r="A26" s="15">
        <v>7</v>
      </c>
      <c r="B26" s="100">
        <f aca="true" t="shared" si="7" ref="B26:B31">F7</f>
        <v>11.6</v>
      </c>
      <c r="C26" s="101">
        <f aca="true" t="shared" si="8" ref="C26:C31">B7</f>
        <v>5</v>
      </c>
      <c r="D26" s="41">
        <f>10000</f>
        <v>10000</v>
      </c>
      <c r="E26" s="39">
        <f t="shared" si="2"/>
        <v>25</v>
      </c>
      <c r="F26" s="101">
        <f t="shared" si="3"/>
        <v>50000</v>
      </c>
      <c r="G26" s="101">
        <f t="shared" si="4"/>
        <v>100000000</v>
      </c>
      <c r="H26" s="102">
        <f t="shared" si="5"/>
        <v>58</v>
      </c>
      <c r="I26" s="101">
        <f t="shared" si="6"/>
        <v>116000</v>
      </c>
    </row>
    <row r="27" spans="1:9" ht="20.25">
      <c r="A27" s="15">
        <v>8</v>
      </c>
      <c r="B27" s="100">
        <f t="shared" si="7"/>
        <v>10.3</v>
      </c>
      <c r="C27" s="101">
        <f t="shared" si="8"/>
        <v>10</v>
      </c>
      <c r="D27" s="41">
        <f>10000</f>
        <v>10000</v>
      </c>
      <c r="E27" s="39">
        <f t="shared" si="2"/>
        <v>100</v>
      </c>
      <c r="F27" s="101">
        <f t="shared" si="3"/>
        <v>100000</v>
      </c>
      <c r="G27" s="101">
        <f t="shared" si="4"/>
        <v>100000000</v>
      </c>
      <c r="H27" s="102">
        <f t="shared" si="5"/>
        <v>103</v>
      </c>
      <c r="I27" s="101">
        <f t="shared" si="6"/>
        <v>103000</v>
      </c>
    </row>
    <row r="28" spans="1:9" ht="20.25">
      <c r="A28" s="15">
        <v>9</v>
      </c>
      <c r="B28" s="100">
        <f t="shared" si="7"/>
        <v>9.1</v>
      </c>
      <c r="C28" s="101">
        <f t="shared" si="8"/>
        <v>15</v>
      </c>
      <c r="D28" s="41">
        <f>10000</f>
        <v>10000</v>
      </c>
      <c r="E28" s="39">
        <f t="shared" si="2"/>
        <v>225</v>
      </c>
      <c r="F28" s="101">
        <f t="shared" si="3"/>
        <v>150000</v>
      </c>
      <c r="G28" s="101">
        <f t="shared" si="4"/>
        <v>100000000</v>
      </c>
      <c r="H28" s="102">
        <f t="shared" si="5"/>
        <v>136.5</v>
      </c>
      <c r="I28" s="101">
        <f t="shared" si="6"/>
        <v>91000</v>
      </c>
    </row>
    <row r="29" spans="1:9" ht="20.25">
      <c r="A29" s="15">
        <v>10</v>
      </c>
      <c r="B29" s="100">
        <f t="shared" si="7"/>
        <v>8.2</v>
      </c>
      <c r="C29" s="101">
        <f t="shared" si="8"/>
        <v>20</v>
      </c>
      <c r="D29" s="41">
        <f>10000</f>
        <v>10000</v>
      </c>
      <c r="E29" s="39">
        <f t="shared" si="2"/>
        <v>400</v>
      </c>
      <c r="F29" s="101">
        <f t="shared" si="3"/>
        <v>200000</v>
      </c>
      <c r="G29" s="101">
        <f t="shared" si="4"/>
        <v>100000000</v>
      </c>
      <c r="H29" s="102">
        <f t="shared" si="5"/>
        <v>164</v>
      </c>
      <c r="I29" s="101">
        <f t="shared" si="6"/>
        <v>82000</v>
      </c>
    </row>
    <row r="30" spans="1:9" ht="20.25">
      <c r="A30" s="15">
        <v>11</v>
      </c>
      <c r="B30" s="100">
        <f t="shared" si="7"/>
        <v>7.4</v>
      </c>
      <c r="C30" s="101">
        <f t="shared" si="8"/>
        <v>25</v>
      </c>
      <c r="D30" s="41">
        <f>10000</f>
        <v>10000</v>
      </c>
      <c r="E30" s="39">
        <f t="shared" si="2"/>
        <v>625</v>
      </c>
      <c r="F30" s="101">
        <f t="shared" si="3"/>
        <v>250000</v>
      </c>
      <c r="G30" s="101">
        <f t="shared" si="4"/>
        <v>100000000</v>
      </c>
      <c r="H30" s="102">
        <f t="shared" si="5"/>
        <v>185</v>
      </c>
      <c r="I30" s="101">
        <f t="shared" si="6"/>
        <v>74000</v>
      </c>
    </row>
    <row r="31" spans="1:9" ht="20.25">
      <c r="A31" s="15">
        <v>12</v>
      </c>
      <c r="B31" s="100">
        <f t="shared" si="7"/>
        <v>6.8</v>
      </c>
      <c r="C31" s="101">
        <f t="shared" si="8"/>
        <v>30</v>
      </c>
      <c r="D31" s="41">
        <f>10000</f>
        <v>10000</v>
      </c>
      <c r="E31" s="39">
        <f t="shared" si="2"/>
        <v>900</v>
      </c>
      <c r="F31" s="101">
        <f t="shared" si="3"/>
        <v>300000</v>
      </c>
      <c r="G31" s="101">
        <f t="shared" si="4"/>
        <v>100000000</v>
      </c>
      <c r="H31" s="102">
        <f t="shared" si="5"/>
        <v>204</v>
      </c>
      <c r="I31" s="101">
        <f t="shared" si="6"/>
        <v>68000</v>
      </c>
    </row>
    <row r="32" spans="1:9" ht="20.25">
      <c r="A32" s="15">
        <v>13</v>
      </c>
      <c r="B32" s="100">
        <f aca="true" t="shared" si="9" ref="B32:B37">H7</f>
        <v>10.5</v>
      </c>
      <c r="C32" s="101">
        <f aca="true" t="shared" si="10" ref="C32:C37">B7</f>
        <v>5</v>
      </c>
      <c r="D32" s="41">
        <v>20000</v>
      </c>
      <c r="E32" s="39">
        <f t="shared" si="2"/>
        <v>25</v>
      </c>
      <c r="F32" s="101">
        <f t="shared" si="3"/>
        <v>100000</v>
      </c>
      <c r="G32" s="101">
        <f t="shared" si="4"/>
        <v>400000000</v>
      </c>
      <c r="H32" s="102">
        <f t="shared" si="5"/>
        <v>52.5</v>
      </c>
      <c r="I32" s="101">
        <f t="shared" si="6"/>
        <v>210000</v>
      </c>
    </row>
    <row r="33" spans="1:9" ht="20.25">
      <c r="A33" s="15">
        <v>14</v>
      </c>
      <c r="B33" s="100">
        <f t="shared" si="9"/>
        <v>9.2</v>
      </c>
      <c r="C33" s="101">
        <f t="shared" si="10"/>
        <v>10</v>
      </c>
      <c r="D33" s="41">
        <v>20000</v>
      </c>
      <c r="E33" s="39">
        <f t="shared" si="2"/>
        <v>100</v>
      </c>
      <c r="F33" s="101">
        <f t="shared" si="3"/>
        <v>200000</v>
      </c>
      <c r="G33" s="101">
        <f t="shared" si="4"/>
        <v>400000000</v>
      </c>
      <c r="H33" s="102">
        <f t="shared" si="5"/>
        <v>92</v>
      </c>
      <c r="I33" s="101">
        <f t="shared" si="6"/>
        <v>184000</v>
      </c>
    </row>
    <row r="34" spans="1:9" ht="20.25">
      <c r="A34" s="15">
        <v>15</v>
      </c>
      <c r="B34" s="100">
        <f t="shared" si="9"/>
        <v>8.2</v>
      </c>
      <c r="C34" s="101">
        <f t="shared" si="10"/>
        <v>15</v>
      </c>
      <c r="D34" s="41">
        <v>20000</v>
      </c>
      <c r="E34" s="39">
        <f t="shared" si="2"/>
        <v>225</v>
      </c>
      <c r="F34" s="101">
        <f t="shared" si="3"/>
        <v>300000</v>
      </c>
      <c r="G34" s="101">
        <f t="shared" si="4"/>
        <v>400000000</v>
      </c>
      <c r="H34" s="102">
        <f t="shared" si="5"/>
        <v>122.99999999999999</v>
      </c>
      <c r="I34" s="101">
        <f t="shared" si="6"/>
        <v>164000</v>
      </c>
    </row>
    <row r="35" spans="1:9" ht="20.25">
      <c r="A35" s="15">
        <v>16</v>
      </c>
      <c r="B35" s="100">
        <f t="shared" si="9"/>
        <v>7.4</v>
      </c>
      <c r="C35" s="101">
        <f t="shared" si="10"/>
        <v>20</v>
      </c>
      <c r="D35" s="41">
        <v>20000</v>
      </c>
      <c r="E35" s="39">
        <f t="shared" si="2"/>
        <v>400</v>
      </c>
      <c r="F35" s="101">
        <f t="shared" si="3"/>
        <v>400000</v>
      </c>
      <c r="G35" s="101">
        <f t="shared" si="4"/>
        <v>400000000</v>
      </c>
      <c r="H35" s="102">
        <f t="shared" si="5"/>
        <v>148</v>
      </c>
      <c r="I35" s="101">
        <f t="shared" si="6"/>
        <v>148000</v>
      </c>
    </row>
    <row r="36" spans="1:9" ht="20.25">
      <c r="A36" s="15">
        <v>17</v>
      </c>
      <c r="B36" s="100">
        <f t="shared" si="9"/>
        <v>6.7</v>
      </c>
      <c r="C36" s="101">
        <f t="shared" si="10"/>
        <v>25</v>
      </c>
      <c r="D36" s="41">
        <v>20000</v>
      </c>
      <c r="E36" s="39">
        <f t="shared" si="2"/>
        <v>625</v>
      </c>
      <c r="F36" s="101">
        <f t="shared" si="3"/>
        <v>500000</v>
      </c>
      <c r="G36" s="101">
        <f t="shared" si="4"/>
        <v>400000000</v>
      </c>
      <c r="H36" s="102">
        <f t="shared" si="5"/>
        <v>167.5</v>
      </c>
      <c r="I36" s="101">
        <f t="shared" si="6"/>
        <v>134000</v>
      </c>
    </row>
    <row r="37" spans="1:9" ht="20.25">
      <c r="A37" s="10">
        <v>18</v>
      </c>
      <c r="B37" s="103">
        <f t="shared" si="9"/>
        <v>6.1</v>
      </c>
      <c r="C37" s="44">
        <f t="shared" si="10"/>
        <v>30</v>
      </c>
      <c r="D37" s="45">
        <v>20000</v>
      </c>
      <c r="E37" s="43">
        <f t="shared" si="2"/>
        <v>900</v>
      </c>
      <c r="F37" s="44">
        <f t="shared" si="3"/>
        <v>600000</v>
      </c>
      <c r="G37" s="44">
        <f t="shared" si="4"/>
        <v>400000000</v>
      </c>
      <c r="H37" s="104">
        <f t="shared" si="5"/>
        <v>183</v>
      </c>
      <c r="I37" s="44">
        <f t="shared" si="6"/>
        <v>122000</v>
      </c>
    </row>
    <row r="38" spans="1:9" ht="20.25">
      <c r="A38" s="3" t="s">
        <v>2</v>
      </c>
      <c r="B38" s="100">
        <f>SUM(B20:B37)</f>
        <v>160.19999999999996</v>
      </c>
      <c r="C38" s="101">
        <f aca="true" t="shared" si="11" ref="C38:I38">SUM(C20:C37)</f>
        <v>315</v>
      </c>
      <c r="D38" s="41">
        <f t="shared" si="11"/>
        <v>180000</v>
      </c>
      <c r="E38" s="39">
        <f t="shared" si="11"/>
        <v>6825</v>
      </c>
      <c r="F38" s="101">
        <f t="shared" si="11"/>
        <v>3150000</v>
      </c>
      <c r="G38" s="101">
        <f t="shared" si="11"/>
        <v>3000000000</v>
      </c>
      <c r="H38" s="102">
        <f t="shared" si="11"/>
        <v>2550.5</v>
      </c>
      <c r="I38" s="101">
        <f t="shared" si="11"/>
        <v>1496000</v>
      </c>
    </row>
    <row r="42" spans="1:2" ht="20.25">
      <c r="A42" s="30" t="s">
        <v>34</v>
      </c>
      <c r="B42" s="63"/>
    </row>
    <row r="43" spans="3:7" ht="21.75">
      <c r="C43" s="33" t="s">
        <v>113</v>
      </c>
      <c r="D43" s="77" t="s">
        <v>154</v>
      </c>
      <c r="E43" s="77" t="s">
        <v>155</v>
      </c>
      <c r="F43" s="9" t="s">
        <v>35</v>
      </c>
      <c r="G43" s="2" t="s">
        <v>132</v>
      </c>
    </row>
    <row r="44" spans="3:7" ht="24">
      <c r="C44" s="33" t="s">
        <v>156</v>
      </c>
      <c r="D44" s="77" t="s">
        <v>157</v>
      </c>
      <c r="E44" s="77" t="s">
        <v>158</v>
      </c>
      <c r="F44" s="9" t="s">
        <v>35</v>
      </c>
      <c r="G44" s="2" t="s">
        <v>159</v>
      </c>
    </row>
    <row r="45" spans="3:7" ht="24">
      <c r="C45" s="33" t="s">
        <v>160</v>
      </c>
      <c r="D45" s="77" t="s">
        <v>161</v>
      </c>
      <c r="E45" s="77" t="s">
        <v>162</v>
      </c>
      <c r="F45" s="9" t="s">
        <v>35</v>
      </c>
      <c r="G45" s="2" t="s">
        <v>163</v>
      </c>
    </row>
    <row r="47" spans="2:7" ht="21.75">
      <c r="B47" s="9">
        <f>A37</f>
        <v>18</v>
      </c>
      <c r="C47" s="95">
        <f>C38</f>
        <v>315</v>
      </c>
      <c r="D47" s="95">
        <f>D38</f>
        <v>180000</v>
      </c>
      <c r="E47" s="9" t="s">
        <v>114</v>
      </c>
      <c r="F47" s="9" t="s">
        <v>35</v>
      </c>
      <c r="G47" s="99">
        <f>B38</f>
        <v>160.19999999999996</v>
      </c>
    </row>
    <row r="48" spans="2:7" ht="21.75">
      <c r="B48" s="95">
        <f>C38</f>
        <v>315</v>
      </c>
      <c r="C48" s="95">
        <f>E38</f>
        <v>6825</v>
      </c>
      <c r="D48" s="95">
        <f>F38</f>
        <v>3150000</v>
      </c>
      <c r="E48" s="9" t="s">
        <v>115</v>
      </c>
      <c r="F48" s="9" t="s">
        <v>35</v>
      </c>
      <c r="G48" s="105">
        <f>H38</f>
        <v>2550.5</v>
      </c>
    </row>
    <row r="49" spans="2:7" ht="21.75">
      <c r="B49" s="95">
        <f>D38</f>
        <v>180000</v>
      </c>
      <c r="C49" s="95">
        <f>F38</f>
        <v>3150000</v>
      </c>
      <c r="D49" s="95">
        <f>G38</f>
        <v>3000000000</v>
      </c>
      <c r="E49" s="9" t="s">
        <v>116</v>
      </c>
      <c r="F49" s="9" t="s">
        <v>35</v>
      </c>
      <c r="G49" s="95">
        <f>I38</f>
        <v>1496000</v>
      </c>
    </row>
    <row r="51" ht="20.25">
      <c r="A51" s="5" t="s">
        <v>36</v>
      </c>
    </row>
    <row r="52" spans="2:7" ht="20.25">
      <c r="B52" s="95">
        <f>B47</f>
        <v>18</v>
      </c>
      <c r="C52" s="95">
        <f>C47</f>
        <v>315</v>
      </c>
      <c r="D52" s="97">
        <f>D47</f>
        <v>180000</v>
      </c>
      <c r="E52" s="106">
        <f>G47</f>
        <v>160.19999999999996</v>
      </c>
      <c r="G52" s="80" t="s">
        <v>37</v>
      </c>
    </row>
    <row r="53" spans="2:7" ht="20.25">
      <c r="B53" s="95">
        <f aca="true" t="shared" si="12" ref="B53:D54">B48</f>
        <v>315</v>
      </c>
      <c r="C53" s="95">
        <f t="shared" si="12"/>
        <v>6825</v>
      </c>
      <c r="D53" s="97">
        <f t="shared" si="12"/>
        <v>3150000</v>
      </c>
      <c r="E53" s="106">
        <f>G48</f>
        <v>2550.5</v>
      </c>
      <c r="G53" s="80" t="s">
        <v>38</v>
      </c>
    </row>
    <row r="54" spans="2:7" ht="20.25">
      <c r="B54" s="95">
        <f t="shared" si="12"/>
        <v>180000</v>
      </c>
      <c r="C54" s="95">
        <f t="shared" si="12"/>
        <v>3150000</v>
      </c>
      <c r="D54" s="97">
        <f t="shared" si="12"/>
        <v>3000000000</v>
      </c>
      <c r="E54" s="107">
        <f>G49</f>
        <v>1496000</v>
      </c>
      <c r="G54" s="80" t="s">
        <v>39</v>
      </c>
    </row>
    <row r="55" ht="21.75">
      <c r="A55" s="5" t="s">
        <v>117</v>
      </c>
    </row>
    <row r="56" spans="2:7" ht="20.25">
      <c r="B56" s="108">
        <f>B52/$B$52</f>
        <v>1</v>
      </c>
      <c r="C56" s="109">
        <f>C52/$B$52</f>
        <v>17.5</v>
      </c>
      <c r="D56" s="97">
        <f>D52/$B$52</f>
        <v>10000</v>
      </c>
      <c r="E56" s="110">
        <f>E52/$B$52</f>
        <v>8.899999999999999</v>
      </c>
      <c r="G56" s="80" t="str">
        <f>CONCATENATE("… (1)' = (1) / ",TEXT(B52,"0"))</f>
        <v>… (1)' = (1) / 18</v>
      </c>
    </row>
    <row r="57" spans="2:7" ht="20.25">
      <c r="B57" s="9">
        <f>B53-B56*$B$53</f>
        <v>0</v>
      </c>
      <c r="C57" s="105">
        <f>C53-C56*$B$53</f>
        <v>1312.5</v>
      </c>
      <c r="D57" s="78">
        <f>D53-D56*$B$53</f>
        <v>0</v>
      </c>
      <c r="E57" s="110">
        <f>E53-E56*$B$53</f>
        <v>-252.99999999999955</v>
      </c>
      <c r="G57" s="80" t="str">
        <f>CONCATENATE("… (2)' = (2) - (1)' * ",TEXT(B53,"#,000"))</f>
        <v>… (2)' = (2) - (1)' * 315</v>
      </c>
    </row>
    <row r="58" spans="2:7" ht="20.25">
      <c r="B58" s="109">
        <f>B54-B56*$B$54</f>
        <v>0</v>
      </c>
      <c r="C58" s="109">
        <f>C54-C56*$B$54</f>
        <v>0</v>
      </c>
      <c r="D58" s="97">
        <f>D54-D56*$B$54</f>
        <v>1200000000</v>
      </c>
      <c r="E58" s="107">
        <f>E54-E56*$B$54</f>
        <v>-105999.99999999977</v>
      </c>
      <c r="G58" s="80" t="str">
        <f>CONCATENATE("… (3)' = (3) - (1)' * ",TEXT(B54,"#,000"))</f>
        <v>… (3)' = (3) - (1)' * 180,000</v>
      </c>
    </row>
    <row r="59" ht="21.75">
      <c r="A59" s="5" t="s">
        <v>118</v>
      </c>
    </row>
    <row r="60" spans="2:7" ht="20.25">
      <c r="B60" s="9">
        <f>B56-B61*$C$56</f>
        <v>1</v>
      </c>
      <c r="C60" s="9">
        <f>C56-C61*$C$56</f>
        <v>0</v>
      </c>
      <c r="D60" s="97">
        <f>D56-D61*$C$56</f>
        <v>10000</v>
      </c>
      <c r="E60" s="79">
        <f>E56-E61*$C$56</f>
        <v>12.273333333333326</v>
      </c>
      <c r="G60" s="80" t="str">
        <f>CONCATENATE("… (1)' = (1)' - (2)' * ",TEXT(C56,"0.#"))</f>
        <v>… (1)'' = (1)' - (2)'' * 17.5</v>
      </c>
    </row>
    <row r="61" spans="2:7" ht="20.25">
      <c r="B61" s="9">
        <f>B57/$C$57</f>
        <v>0</v>
      </c>
      <c r="C61" s="9">
        <f>C57/$C$57</f>
        <v>1</v>
      </c>
      <c r="D61" s="78">
        <f>D57/$C$57</f>
        <v>0</v>
      </c>
      <c r="E61" s="79">
        <f>E57/$C$57</f>
        <v>-0.1927619047619044</v>
      </c>
      <c r="G61" s="80" t="str">
        <f>CONCATENATE("… (2)'' = (2)' / ",TEXT(C57,"#,000.#"))</f>
        <v>… (2)'' = (2)' / 1,312.5</v>
      </c>
    </row>
    <row r="62" spans="2:7" ht="20.25">
      <c r="B62" s="9">
        <f>B58-B61*$C$58</f>
        <v>0</v>
      </c>
      <c r="C62" s="9">
        <f>C58-C61*$C$58</f>
        <v>0</v>
      </c>
      <c r="D62" s="97">
        <f>D58-D61*$C$58</f>
        <v>1200000000</v>
      </c>
      <c r="E62" s="107">
        <f>E58-E61*$C$58</f>
        <v>-105999.99999999977</v>
      </c>
      <c r="G62" s="80" t="str">
        <f>CONCATENATE("… (3)' = (3)' - (2)' * ",TEXT(C58,"0"))</f>
        <v>… (3)'' = (3)' - (2)'' * 0</v>
      </c>
    </row>
    <row r="63" ht="21.75">
      <c r="A63" s="5" t="s">
        <v>119</v>
      </c>
    </row>
    <row r="64" spans="2:7" ht="20.25">
      <c r="B64" s="9">
        <f>B60-B66*$D$60</f>
        <v>1</v>
      </c>
      <c r="C64" s="9">
        <f>C60-C66*$D$60</f>
        <v>0</v>
      </c>
      <c r="D64" s="78">
        <f>D60-D66*$D$60</f>
        <v>0</v>
      </c>
      <c r="E64" s="79">
        <f>E60-E66*$D$60</f>
        <v>13.156666666666657</v>
      </c>
      <c r="G64" s="80" t="str">
        <f>CONCATENATE("… (1)''' = (1)'' - (3)''' * ",TEXT(D60,"#,000"))</f>
        <v>… (1)''' = (1)'' - (3)''' * 10,000</v>
      </c>
    </row>
    <row r="65" spans="2:7" ht="20.25">
      <c r="B65" s="9">
        <f>B61-B66*$D$61</f>
        <v>0</v>
      </c>
      <c r="C65" s="9">
        <f>C61-C66*$D$61</f>
        <v>1</v>
      </c>
      <c r="D65" s="78">
        <f>D61-D66*$D$61</f>
        <v>0</v>
      </c>
      <c r="E65" s="79">
        <f>E61-E66*$D$61</f>
        <v>-0.1927619047619044</v>
      </c>
      <c r="G65" s="80" t="str">
        <f>CONCATENATE("… (2)''' = (2)'' - (3)''' * ",TEXT(D61,"0"))</f>
        <v>… (2)''' = (2)'' - (3)''' * 0</v>
      </c>
    </row>
    <row r="66" spans="2:7" ht="20.25">
      <c r="B66" s="9">
        <f>B62/$D$62</f>
        <v>0</v>
      </c>
      <c r="C66" s="9">
        <f>C62/$D$62</f>
        <v>0</v>
      </c>
      <c r="D66" s="78">
        <f>D62/$D$62</f>
        <v>1</v>
      </c>
      <c r="E66" s="111">
        <f>E62/$D$62</f>
        <v>-8.833333333333314E-05</v>
      </c>
      <c r="G66" s="80" t="str">
        <f>CONCATENATE("… (3)'' = (3)' / ",TEXT(D62,"#,000"))</f>
        <v>… (3)''' = (3)'' / 1,200,000,000</v>
      </c>
    </row>
    <row r="68" ht="20.25">
      <c r="A68" s="5" t="s">
        <v>56</v>
      </c>
    </row>
    <row r="69" spans="2:7" ht="21.75">
      <c r="B69" s="33" t="s">
        <v>75</v>
      </c>
      <c r="C69" s="81">
        <f>E64</f>
        <v>13.156666666666657</v>
      </c>
      <c r="D69" s="33" t="s">
        <v>74</v>
      </c>
      <c r="E69" s="81">
        <f>E65</f>
        <v>-0.1927619047619044</v>
      </c>
      <c r="F69" s="33" t="s">
        <v>120</v>
      </c>
      <c r="G69" s="112">
        <f>E66</f>
        <v>-8.833333333333314E-05</v>
      </c>
    </row>
    <row r="70" ht="20.25">
      <c r="A70" s="5" t="s">
        <v>52</v>
      </c>
    </row>
    <row r="71" spans="2:3" ht="21.75">
      <c r="B71" s="33" t="s">
        <v>107</v>
      </c>
      <c r="C71" s="5" t="str">
        <f>CONCATENATE("("&amp;TEXT(E64,"0.0000")&amp;") + ("&amp;TEXT(E65,"0.0000")&amp;")x1 + ("&amp;TEXT(E66,"0.000000")&amp;")x2")</f>
        <v>(13.1567) + (-0.1928)x1 + (-0.000088)x2</v>
      </c>
    </row>
    <row r="72" spans="1:3" ht="21">
      <c r="A72" s="5" t="s">
        <v>24</v>
      </c>
      <c r="B72" s="82" t="s">
        <v>53</v>
      </c>
      <c r="C72" s="4" t="str">
        <f>CONCATENATE("("&amp;TEXT(E64,"0.0000")&amp;") + ("&amp;TEXT(E65,"0.0000")&amp;")T + ("&amp;TEXT(E66,"0.000000")&amp;")C")</f>
        <v>(13.1567) + (-0.1928)T + (-0.000088)C</v>
      </c>
    </row>
    <row r="73" spans="1:6" ht="20.25">
      <c r="A73" s="51" t="s">
        <v>104</v>
      </c>
      <c r="B73" s="51"/>
      <c r="C73" s="51"/>
      <c r="D73" s="51"/>
      <c r="E73" s="51"/>
      <c r="F73" s="51"/>
    </row>
    <row r="74" spans="1:6" ht="20.25">
      <c r="A74" s="51"/>
      <c r="B74" s="55" t="s">
        <v>61</v>
      </c>
      <c r="C74" s="84">
        <f>$E$64+$E$65*C23+$E$66*D23</f>
        <v>9.30142857142857</v>
      </c>
      <c r="D74" s="54" t="s">
        <v>28</v>
      </c>
      <c r="E74" s="113">
        <f>B23</f>
        <v>9</v>
      </c>
      <c r="F74" s="51"/>
    </row>
    <row r="75" spans="1:6" ht="20.25">
      <c r="A75" s="51"/>
      <c r="B75" s="55" t="s">
        <v>62</v>
      </c>
      <c r="C75" s="84">
        <f>$E$64+$E$65*C34+$E$66*D34</f>
        <v>8.498571428571429</v>
      </c>
      <c r="D75" s="54" t="s">
        <v>28</v>
      </c>
      <c r="E75" s="113">
        <f>B34</f>
        <v>8.2</v>
      </c>
      <c r="F75" s="51" t="s">
        <v>30</v>
      </c>
    </row>
    <row r="77" spans="1:6" ht="24">
      <c r="A77" s="5" t="s">
        <v>153</v>
      </c>
      <c r="E77" s="83">
        <f>$E$64+$E$65*12+$E$66*15000</f>
        <v>9.518523809523808</v>
      </c>
      <c r="F77" s="4" t="s">
        <v>57</v>
      </c>
    </row>
  </sheetData>
  <printOptions/>
  <pageMargins left="1" right="0.5" top="1" bottom="0.5" header="0.5" footer="0.5"/>
  <pageSetup firstPageNumber="14" useFirstPageNumber="1" fitToHeight="0" fitToWidth="1" horizontalDpi="200" verticalDpi="200" orientation="portrait" paperSize="9" scale="93" r:id="rId2"/>
  <headerFooter alignWithMargins="0">
    <oddHeader>&amp;L&amp;"Browallia New,Italic"&amp;12Lecture Notes - Numerical Methods for Engineers&amp;R&amp;"Browallia New,Italic"&amp;12Chapter 4 Curve Fitting</oddHeader>
    <oddFooter>&amp;C&amp;"Browallia New,Regular"&amp;12 4-&amp;P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Silpakorn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Thosapon Katejanekarn</dc:creator>
  <cp:keywords/>
  <dc:description/>
  <cp:lastModifiedBy>Thosapon</cp:lastModifiedBy>
  <cp:lastPrinted>2006-01-14T07:08:01Z</cp:lastPrinted>
  <dcterms:created xsi:type="dcterms:W3CDTF">2003-12-30T04:11:10Z</dcterms:created>
  <dcterms:modified xsi:type="dcterms:W3CDTF">2006-01-14T07:08:03Z</dcterms:modified>
  <cp:category/>
  <cp:version/>
  <cp:contentType/>
  <cp:contentStatus/>
</cp:coreProperties>
</file>